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oleObject" PartName="/xl/embeddings/oleObject1.bin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\Documents\Pam files\"/>
    </mc:Choice>
  </mc:AlternateContent>
  <bookViews>
    <workbookView xWindow="0" yWindow="0" windowWidth="24000" windowHeight="9735"/>
  </bookViews>
  <sheets>
    <sheet name="FINAL March 15, 2017" sheetId="1" r:id="rId1"/>
  </sheets>
  <externalReferences>
    <externalReference r:id="rId2"/>
    <externalReference r:id="rId3"/>
  </externalReferences>
  <definedNames>
    <definedName name="_xlnm.Print_Titles" localSheetId="0">'FINAL March 15, 2017'!$1:$12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669" i="1" l="1"/>
  <c r="Z669" i="1"/>
  <c r="Y669" i="1"/>
  <c r="W669" i="1"/>
  <c r="V669" i="1"/>
  <c r="U669" i="1"/>
  <c r="T669" i="1"/>
  <c r="S669" i="1"/>
  <c r="R669" i="1"/>
  <c r="AB668" i="1"/>
  <c r="AB667" i="1"/>
  <c r="O666" i="1"/>
  <c r="X665" i="1"/>
  <c r="X669" i="1" s="1"/>
  <c r="O665" i="1"/>
  <c r="O664" i="1"/>
  <c r="Q663" i="1"/>
  <c r="AB663" i="1" s="1"/>
  <c r="O663" i="1"/>
  <c r="AB662" i="1"/>
  <c r="O662" i="1"/>
  <c r="O661" i="1"/>
  <c r="AB660" i="1"/>
  <c r="O660" i="1"/>
  <c r="AB658" i="1"/>
  <c r="O658" i="1"/>
  <c r="O657" i="1"/>
  <c r="Q656" i="1"/>
  <c r="O656" i="1"/>
  <c r="O655" i="1"/>
  <c r="AB654" i="1"/>
  <c r="O654" i="1"/>
  <c r="O653" i="1"/>
  <c r="AB652" i="1"/>
  <c r="O652" i="1"/>
  <c r="AB650" i="1"/>
  <c r="AB649" i="1"/>
  <c r="O649" i="1"/>
  <c r="AB648" i="1"/>
  <c r="O648" i="1"/>
  <c r="O647" i="1"/>
  <c r="AB646" i="1"/>
  <c r="O646" i="1"/>
  <c r="AB645" i="1"/>
  <c r="O645" i="1"/>
  <c r="AB644" i="1"/>
  <c r="O644" i="1"/>
  <c r="O643" i="1"/>
  <c r="P642" i="1"/>
  <c r="P669" i="1" s="1"/>
  <c r="O642" i="1"/>
  <c r="O631" i="1"/>
  <c r="Z629" i="1"/>
  <c r="Y629" i="1"/>
  <c r="U629" i="1"/>
  <c r="T629" i="1"/>
  <c r="S629" i="1"/>
  <c r="R629" i="1"/>
  <c r="Q629" i="1"/>
  <c r="P629" i="1"/>
  <c r="AB628" i="1"/>
  <c r="AB627" i="1"/>
  <c r="AB626" i="1"/>
  <c r="AB625" i="1"/>
  <c r="AB624" i="1"/>
  <c r="AB623" i="1"/>
  <c r="O623" i="1"/>
  <c r="AB622" i="1"/>
  <c r="O622" i="1"/>
  <c r="AB621" i="1"/>
  <c r="AB620" i="1"/>
  <c r="W619" i="1"/>
  <c r="W629" i="1" s="1"/>
  <c r="O619" i="1"/>
  <c r="AB618" i="1"/>
  <c r="O618" i="1"/>
  <c r="AB617" i="1"/>
  <c r="AB616" i="1"/>
  <c r="AB615" i="1"/>
  <c r="O615" i="1"/>
  <c r="V614" i="1"/>
  <c r="V629" i="1" s="1"/>
  <c r="O614" i="1"/>
  <c r="AB613" i="1"/>
  <c r="O613" i="1"/>
  <c r="AB612" i="1"/>
  <c r="O612" i="1"/>
  <c r="AB611" i="1"/>
  <c r="O611" i="1"/>
  <c r="AB610" i="1"/>
  <c r="O610" i="1"/>
  <c r="AB609" i="1"/>
  <c r="O609" i="1"/>
  <c r="AA608" i="1"/>
  <c r="AA629" i="1" s="1"/>
  <c r="O608" i="1"/>
  <c r="AB607" i="1"/>
  <c r="O607" i="1"/>
  <c r="AB606" i="1"/>
  <c r="O606" i="1"/>
  <c r="AB605" i="1"/>
  <c r="O605" i="1"/>
  <c r="AB604" i="1"/>
  <c r="O604" i="1"/>
  <c r="AB603" i="1"/>
  <c r="O603" i="1"/>
  <c r="AB602" i="1"/>
  <c r="O602" i="1"/>
  <c r="AB601" i="1"/>
  <c r="O601" i="1"/>
  <c r="AB600" i="1"/>
  <c r="O600" i="1"/>
  <c r="AB599" i="1"/>
  <c r="O599" i="1"/>
  <c r="AB598" i="1"/>
  <c r="O598" i="1"/>
  <c r="AB597" i="1"/>
  <c r="O597" i="1"/>
  <c r="X596" i="1"/>
  <c r="AB596" i="1" s="1"/>
  <c r="O596" i="1"/>
  <c r="AB595" i="1"/>
  <c r="O595" i="1"/>
  <c r="AB594" i="1"/>
  <c r="O594" i="1"/>
  <c r="AA593" i="1"/>
  <c r="Z591" i="1"/>
  <c r="Z636" i="1" s="1"/>
  <c r="Y591" i="1"/>
  <c r="X591" i="1"/>
  <c r="W591" i="1"/>
  <c r="V591" i="1"/>
  <c r="U591" i="1"/>
  <c r="T591" i="1"/>
  <c r="S591" i="1"/>
  <c r="R591" i="1"/>
  <c r="R636" i="1" s="1"/>
  <c r="Q591" i="1"/>
  <c r="P591" i="1"/>
  <c r="AB590" i="1"/>
  <c r="O590" i="1"/>
  <c r="AB589" i="1"/>
  <c r="O589" i="1"/>
  <c r="AB588" i="1"/>
  <c r="O588" i="1"/>
  <c r="AA587" i="1"/>
  <c r="AB587" i="1" s="1"/>
  <c r="O587" i="1"/>
  <c r="AB586" i="1"/>
  <c r="AA586" i="1"/>
  <c r="O586" i="1"/>
  <c r="AA585" i="1"/>
  <c r="AB585" i="1" s="1"/>
  <c r="O585" i="1"/>
  <c r="AA584" i="1"/>
  <c r="AB584" i="1" s="1"/>
  <c r="AA583" i="1"/>
  <c r="AB583" i="1" s="1"/>
  <c r="O583" i="1"/>
  <c r="AA582" i="1"/>
  <c r="AB582" i="1" s="1"/>
  <c r="AA581" i="1"/>
  <c r="AB581" i="1" s="1"/>
  <c r="AA580" i="1"/>
  <c r="AB580" i="1" s="1"/>
  <c r="O580" i="1"/>
  <c r="AB579" i="1"/>
  <c r="AA579" i="1"/>
  <c r="O579" i="1"/>
  <c r="AA578" i="1"/>
  <c r="AB578" i="1" s="1"/>
  <c r="O578" i="1"/>
  <c r="AA577" i="1"/>
  <c r="AB577" i="1" s="1"/>
  <c r="O577" i="1"/>
  <c r="AA576" i="1"/>
  <c r="AB576" i="1" s="1"/>
  <c r="O576" i="1"/>
  <c r="AB575" i="1"/>
  <c r="O575" i="1"/>
  <c r="AB574" i="1"/>
  <c r="AA574" i="1"/>
  <c r="AB573" i="1"/>
  <c r="AA573" i="1"/>
  <c r="O573" i="1"/>
  <c r="AB572" i="1"/>
  <c r="O572" i="1"/>
  <c r="AA571" i="1"/>
  <c r="AB571" i="1" s="1"/>
  <c r="O571" i="1"/>
  <c r="AA570" i="1"/>
  <c r="AB570" i="1" s="1"/>
  <c r="AA569" i="1"/>
  <c r="AB569" i="1" s="1"/>
  <c r="O569" i="1"/>
  <c r="AB568" i="1"/>
  <c r="O568" i="1"/>
  <c r="AA567" i="1"/>
  <c r="AB567" i="1" s="1"/>
  <c r="O567" i="1"/>
  <c r="AB566" i="1"/>
  <c r="O566" i="1"/>
  <c r="AB565" i="1"/>
  <c r="O565" i="1"/>
  <c r="AB564" i="1"/>
  <c r="O564" i="1"/>
  <c r="AB563" i="1"/>
  <c r="AA563" i="1"/>
  <c r="O563" i="1"/>
  <c r="AA562" i="1"/>
  <c r="AB562" i="1" s="1"/>
  <c r="O562" i="1"/>
  <c r="AA561" i="1"/>
  <c r="AB561" i="1" s="1"/>
  <c r="AA560" i="1"/>
  <c r="AB560" i="1" s="1"/>
  <c r="AA559" i="1"/>
  <c r="AB559" i="1" s="1"/>
  <c r="AA558" i="1"/>
  <c r="AB558" i="1" s="1"/>
  <c r="AA557" i="1"/>
  <c r="AB557" i="1" s="1"/>
  <c r="AA556" i="1"/>
  <c r="AB556" i="1" s="1"/>
  <c r="AA555" i="1"/>
  <c r="AB555" i="1" s="1"/>
  <c r="AA554" i="1"/>
  <c r="AB554" i="1" s="1"/>
  <c r="AA553" i="1"/>
  <c r="O553" i="1"/>
  <c r="AB552" i="1"/>
  <c r="AB553" i="1" s="1"/>
  <c r="O552" i="1"/>
  <c r="AB551" i="1"/>
  <c r="AB550" i="1"/>
  <c r="O550" i="1"/>
  <c r="AA549" i="1"/>
  <c r="AB549" i="1" s="1"/>
  <c r="O549" i="1"/>
  <c r="AB548" i="1"/>
  <c r="O548" i="1"/>
  <c r="AB547" i="1"/>
  <c r="O547" i="1"/>
  <c r="AB546" i="1"/>
  <c r="AB545" i="1"/>
  <c r="O545" i="1"/>
  <c r="AB544" i="1"/>
  <c r="O544" i="1"/>
  <c r="AA543" i="1"/>
  <c r="AB543" i="1" s="1"/>
  <c r="O543" i="1"/>
  <c r="AA542" i="1"/>
  <c r="AA591" i="1" s="1"/>
  <c r="O542" i="1"/>
  <c r="AB541" i="1"/>
  <c r="O541" i="1"/>
  <c r="AB540" i="1"/>
  <c r="AB539" i="1"/>
  <c r="O539" i="1"/>
  <c r="AB538" i="1"/>
  <c r="O538" i="1"/>
  <c r="AB537" i="1"/>
  <c r="AB536" i="1"/>
  <c r="AB535" i="1"/>
  <c r="O529" i="1"/>
  <c r="AB528" i="1"/>
  <c r="O528" i="1"/>
  <c r="Y527" i="1"/>
  <c r="X527" i="1"/>
  <c r="W527" i="1"/>
  <c r="V527" i="1"/>
  <c r="U527" i="1"/>
  <c r="T527" i="1"/>
  <c r="S527" i="1"/>
  <c r="R527" i="1"/>
  <c r="AB525" i="1"/>
  <c r="O525" i="1"/>
  <c r="O523" i="1"/>
  <c r="AB522" i="1"/>
  <c r="O522" i="1"/>
  <c r="O520" i="1"/>
  <c r="U519" i="1"/>
  <c r="T519" i="1"/>
  <c r="AB519" i="1" s="1"/>
  <c r="O519" i="1"/>
  <c r="O517" i="1"/>
  <c r="Z516" i="1"/>
  <c r="Y516" i="1"/>
  <c r="X516" i="1"/>
  <c r="W516" i="1"/>
  <c r="AB516" i="1" s="1"/>
  <c r="O516" i="1"/>
  <c r="O514" i="1"/>
  <c r="V513" i="1"/>
  <c r="U513" i="1"/>
  <c r="T513" i="1"/>
  <c r="S513" i="1"/>
  <c r="O513" i="1"/>
  <c r="O511" i="1"/>
  <c r="AA510" i="1"/>
  <c r="Z510" i="1"/>
  <c r="Y510" i="1"/>
  <c r="X510" i="1"/>
  <c r="AB510" i="1" s="1"/>
  <c r="O510" i="1"/>
  <c r="O508" i="1"/>
  <c r="S507" i="1"/>
  <c r="AB507" i="1" s="1"/>
  <c r="O507" i="1"/>
  <c r="O505" i="1"/>
  <c r="S504" i="1"/>
  <c r="AB504" i="1" s="1"/>
  <c r="R504" i="1"/>
  <c r="O504" i="1"/>
  <c r="O502" i="1"/>
  <c r="AB501" i="1"/>
  <c r="O501" i="1"/>
  <c r="O499" i="1"/>
  <c r="AB498" i="1"/>
  <c r="O498" i="1"/>
  <c r="AB494" i="1"/>
  <c r="AA492" i="1"/>
  <c r="Z492" i="1"/>
  <c r="Y492" i="1"/>
  <c r="X492" i="1"/>
  <c r="W492" i="1"/>
  <c r="V492" i="1"/>
  <c r="U492" i="1"/>
  <c r="T492" i="1"/>
  <c r="S492" i="1"/>
  <c r="R492" i="1"/>
  <c r="O492" i="1"/>
  <c r="O491" i="1"/>
  <c r="AB490" i="1"/>
  <c r="O490" i="1"/>
  <c r="O489" i="1"/>
  <c r="AB488" i="1"/>
  <c r="O488" i="1"/>
  <c r="AB486" i="1"/>
  <c r="O486" i="1"/>
  <c r="O485" i="1"/>
  <c r="V484" i="1"/>
  <c r="R484" i="1"/>
  <c r="AB484" i="1" s="1"/>
  <c r="O484" i="1"/>
  <c r="O483" i="1"/>
  <c r="AB482" i="1"/>
  <c r="O482" i="1"/>
  <c r="O481" i="1"/>
  <c r="AB480" i="1"/>
  <c r="O480" i="1"/>
  <c r="O479" i="1"/>
  <c r="AB478" i="1"/>
  <c r="O478" i="1"/>
  <c r="O477" i="1"/>
  <c r="AB476" i="1"/>
  <c r="O476" i="1"/>
  <c r="O475" i="1"/>
  <c r="W474" i="1"/>
  <c r="U474" i="1"/>
  <c r="T474" i="1"/>
  <c r="Q474" i="1"/>
  <c r="O474" i="1"/>
  <c r="W471" i="1"/>
  <c r="V471" i="1"/>
  <c r="T471" i="1"/>
  <c r="S471" i="1"/>
  <c r="Q471" i="1"/>
  <c r="AB471" i="1" s="1"/>
  <c r="P471" i="1"/>
  <c r="AB470" i="1"/>
  <c r="O470" i="1"/>
  <c r="AB469" i="1"/>
  <c r="Z469" i="1"/>
  <c r="U469" i="1"/>
  <c r="O469" i="1"/>
  <c r="AB468" i="1"/>
  <c r="O468" i="1"/>
  <c r="AB467" i="1"/>
  <c r="O467" i="1"/>
  <c r="AB466" i="1"/>
  <c r="O466" i="1"/>
  <c r="AB465" i="1"/>
  <c r="O465" i="1"/>
  <c r="AB464" i="1"/>
  <c r="P464" i="1"/>
  <c r="O464" i="1"/>
  <c r="AA463" i="1"/>
  <c r="AA531" i="1" s="1"/>
  <c r="Z463" i="1"/>
  <c r="Y463" i="1"/>
  <c r="X463" i="1"/>
  <c r="W463" i="1"/>
  <c r="V463" i="1"/>
  <c r="U463" i="1"/>
  <c r="T463" i="1"/>
  <c r="S463" i="1"/>
  <c r="R463" i="1"/>
  <c r="Q463" i="1"/>
  <c r="P463" i="1"/>
  <c r="AB462" i="1"/>
  <c r="AB461" i="1"/>
  <c r="O461" i="1"/>
  <c r="AB460" i="1"/>
  <c r="O460" i="1"/>
  <c r="AB459" i="1"/>
  <c r="AA458" i="1"/>
  <c r="Z458" i="1"/>
  <c r="Y458" i="1"/>
  <c r="X458" i="1"/>
  <c r="W458" i="1"/>
  <c r="V458" i="1"/>
  <c r="U458" i="1"/>
  <c r="T458" i="1"/>
  <c r="S458" i="1"/>
  <c r="R458" i="1"/>
  <c r="Q458" i="1"/>
  <c r="AB457" i="1"/>
  <c r="W456" i="1"/>
  <c r="AB456" i="1" s="1"/>
  <c r="AB455" i="1"/>
  <c r="O455" i="1"/>
  <c r="AB454" i="1"/>
  <c r="AB453" i="1"/>
  <c r="O453" i="1"/>
  <c r="AB452" i="1"/>
  <c r="P451" i="1"/>
  <c r="P531" i="1" s="1"/>
  <c r="AB450" i="1"/>
  <c r="O450" i="1"/>
  <c r="O449" i="1"/>
  <c r="AB448" i="1"/>
  <c r="O448" i="1"/>
  <c r="AB447" i="1"/>
  <c r="AB446" i="1"/>
  <c r="AB445" i="1"/>
  <c r="AB444" i="1"/>
  <c r="AB443" i="1"/>
  <c r="AB442" i="1"/>
  <c r="AB441" i="1"/>
  <c r="AB440" i="1"/>
  <c r="AB438" i="1"/>
  <c r="O438" i="1"/>
  <c r="AB437" i="1"/>
  <c r="O437" i="1"/>
  <c r="AB436" i="1"/>
  <c r="O436" i="1"/>
  <c r="AB435" i="1"/>
  <c r="O435" i="1"/>
  <c r="X434" i="1"/>
  <c r="W434" i="1"/>
  <c r="V434" i="1"/>
  <c r="V531" i="1" s="1"/>
  <c r="U434" i="1"/>
  <c r="T434" i="1"/>
  <c r="S434" i="1"/>
  <c r="O434" i="1"/>
  <c r="AB433" i="1"/>
  <c r="O433" i="1"/>
  <c r="AB432" i="1"/>
  <c r="O432" i="1"/>
  <c r="AB430" i="1"/>
  <c r="AB429" i="1"/>
  <c r="O429" i="1"/>
  <c r="AB428" i="1"/>
  <c r="O428" i="1"/>
  <c r="AB427" i="1"/>
  <c r="O427" i="1"/>
  <c r="AB426" i="1"/>
  <c r="O426" i="1"/>
  <c r="AB425" i="1"/>
  <c r="O425" i="1"/>
  <c r="AB424" i="1"/>
  <c r="O424" i="1"/>
  <c r="AB423" i="1"/>
  <c r="O423" i="1"/>
  <c r="AB422" i="1"/>
  <c r="O422" i="1"/>
  <c r="AB421" i="1"/>
  <c r="O421" i="1"/>
  <c r="AB420" i="1"/>
  <c r="O420" i="1"/>
  <c r="AB419" i="1"/>
  <c r="O419" i="1"/>
  <c r="AB418" i="1"/>
  <c r="AB417" i="1"/>
  <c r="O417" i="1"/>
  <c r="AB416" i="1"/>
  <c r="AB415" i="1"/>
  <c r="O415" i="1"/>
  <c r="AA410" i="1"/>
  <c r="Z410" i="1"/>
  <c r="Y410" i="1"/>
  <c r="X410" i="1"/>
  <c r="W410" i="1"/>
  <c r="V410" i="1"/>
  <c r="U410" i="1"/>
  <c r="T410" i="1"/>
  <c r="S410" i="1"/>
  <c r="R410" i="1"/>
  <c r="Q410" i="1"/>
  <c r="P410" i="1"/>
  <c r="AB408" i="1"/>
  <c r="O408" i="1"/>
  <c r="AB407" i="1"/>
  <c r="O407" i="1"/>
  <c r="AB406" i="1"/>
  <c r="O406" i="1"/>
  <c r="AB405" i="1"/>
  <c r="AB410" i="1" s="1"/>
  <c r="O405" i="1"/>
  <c r="AA402" i="1"/>
  <c r="Z402" i="1"/>
  <c r="Y402" i="1"/>
  <c r="X402" i="1"/>
  <c r="W402" i="1"/>
  <c r="V402" i="1"/>
  <c r="U402" i="1"/>
  <c r="T402" i="1"/>
  <c r="S402" i="1"/>
  <c r="R402" i="1"/>
  <c r="Q402" i="1"/>
  <c r="P402" i="1"/>
  <c r="AB400" i="1"/>
  <c r="O400" i="1"/>
  <c r="AB399" i="1"/>
  <c r="O399" i="1"/>
  <c r="AB398" i="1"/>
  <c r="AB402" i="1" s="1"/>
  <c r="O398" i="1"/>
  <c r="AA395" i="1"/>
  <c r="Z395" i="1"/>
  <c r="Y395" i="1"/>
  <c r="X395" i="1"/>
  <c r="W395" i="1"/>
  <c r="V395" i="1"/>
  <c r="U395" i="1"/>
  <c r="T395" i="1"/>
  <c r="S395" i="1"/>
  <c r="R395" i="1"/>
  <c r="Q395" i="1"/>
  <c r="P395" i="1"/>
  <c r="AB394" i="1"/>
  <c r="O394" i="1"/>
  <c r="AB393" i="1"/>
  <c r="O393" i="1"/>
  <c r="AB392" i="1"/>
  <c r="O392" i="1"/>
  <c r="AA389" i="1"/>
  <c r="Z389" i="1"/>
  <c r="Y389" i="1"/>
  <c r="X389" i="1"/>
  <c r="W389" i="1"/>
  <c r="V389" i="1"/>
  <c r="U389" i="1"/>
  <c r="T389" i="1"/>
  <c r="S389" i="1"/>
  <c r="R389" i="1"/>
  <c r="Q389" i="1"/>
  <c r="P389" i="1"/>
  <c r="AB388" i="1"/>
  <c r="O388" i="1"/>
  <c r="AB387" i="1"/>
  <c r="O387" i="1"/>
  <c r="AB386" i="1"/>
  <c r="O386" i="1"/>
  <c r="AB385" i="1"/>
  <c r="O385" i="1"/>
  <c r="AB384" i="1"/>
  <c r="O384" i="1"/>
  <c r="AB383" i="1"/>
  <c r="O383" i="1"/>
  <c r="AB382" i="1"/>
  <c r="O382" i="1"/>
  <c r="AB381" i="1"/>
  <c r="O381" i="1"/>
  <c r="AA378" i="1"/>
  <c r="Z378" i="1"/>
  <c r="Y378" i="1"/>
  <c r="X378" i="1"/>
  <c r="W378" i="1"/>
  <c r="V378" i="1"/>
  <c r="U378" i="1"/>
  <c r="T378" i="1"/>
  <c r="S378" i="1"/>
  <c r="R378" i="1"/>
  <c r="Q378" i="1"/>
  <c r="P378" i="1"/>
  <c r="AB377" i="1"/>
  <c r="O377" i="1"/>
  <c r="AB376" i="1"/>
  <c r="O376" i="1"/>
  <c r="O375" i="1"/>
  <c r="AB374" i="1"/>
  <c r="O374" i="1"/>
  <c r="AB373" i="1"/>
  <c r="O373" i="1"/>
  <c r="AB372" i="1"/>
  <c r="O372" i="1"/>
  <c r="AB371" i="1"/>
  <c r="O371" i="1"/>
  <c r="O369" i="1"/>
  <c r="O368" i="1"/>
  <c r="O367" i="1"/>
  <c r="O366" i="1"/>
  <c r="O365" i="1"/>
  <c r="AB364" i="1"/>
  <c r="O364" i="1"/>
  <c r="O360" i="1"/>
  <c r="O359" i="1"/>
  <c r="O358" i="1"/>
  <c r="AB357" i="1"/>
  <c r="O357" i="1"/>
  <c r="O355" i="1"/>
  <c r="AB354" i="1"/>
  <c r="O352" i="1"/>
  <c r="O351" i="1"/>
  <c r="AB349" i="1"/>
  <c r="O349" i="1"/>
  <c r="AB347" i="1"/>
  <c r="O347" i="1"/>
  <c r="AB345" i="1"/>
  <c r="O344" i="1"/>
  <c r="AB343" i="1"/>
  <c r="O343" i="1"/>
  <c r="O342" i="1"/>
  <c r="O341" i="1"/>
  <c r="O339" i="1"/>
  <c r="O338" i="1"/>
  <c r="AB337" i="1"/>
  <c r="O337" i="1"/>
  <c r="O336" i="1"/>
  <c r="AB335" i="1"/>
  <c r="O335" i="1"/>
  <c r="O333" i="1"/>
  <c r="O332" i="1"/>
  <c r="O331" i="1"/>
  <c r="O330" i="1"/>
  <c r="O329" i="1"/>
  <c r="O328" i="1"/>
  <c r="AB327" i="1"/>
  <c r="AA321" i="1"/>
  <c r="Z321" i="1"/>
  <c r="Y321" i="1"/>
  <c r="X321" i="1"/>
  <c r="W321" i="1"/>
  <c r="V321" i="1"/>
  <c r="U321" i="1"/>
  <c r="T321" i="1"/>
  <c r="S321" i="1"/>
  <c r="R321" i="1"/>
  <c r="Q321" i="1"/>
  <c r="P321" i="1"/>
  <c r="AB320" i="1"/>
  <c r="AB318" i="1"/>
  <c r="O318" i="1"/>
  <c r="AA315" i="1"/>
  <c r="Z315" i="1"/>
  <c r="Y315" i="1"/>
  <c r="X315" i="1"/>
  <c r="W315" i="1"/>
  <c r="V315" i="1"/>
  <c r="U315" i="1"/>
  <c r="T315" i="1"/>
  <c r="R315" i="1"/>
  <c r="Q315" i="1"/>
  <c r="P315" i="1"/>
  <c r="AB314" i="1"/>
  <c r="AB313" i="1"/>
  <c r="O313" i="1"/>
  <c r="AB312" i="1"/>
  <c r="O312" i="1"/>
  <c r="S311" i="1"/>
  <c r="S315" i="1" s="1"/>
  <c r="O311" i="1"/>
  <c r="AB310" i="1"/>
  <c r="O310" i="1"/>
  <c r="O309" i="1"/>
  <c r="AB308" i="1"/>
  <c r="O308" i="1"/>
  <c r="O307" i="1"/>
  <c r="AB306" i="1"/>
  <c r="O306" i="1"/>
  <c r="AB304" i="1"/>
  <c r="O304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AB299" i="1"/>
  <c r="AB298" i="1"/>
  <c r="O298" i="1"/>
  <c r="AB297" i="1"/>
  <c r="O297" i="1"/>
  <c r="O296" i="1"/>
  <c r="AB295" i="1"/>
  <c r="O295" i="1"/>
  <c r="O294" i="1"/>
  <c r="AB293" i="1"/>
  <c r="O293" i="1"/>
  <c r="O292" i="1"/>
  <c r="AB291" i="1"/>
  <c r="O291" i="1"/>
  <c r="O289" i="1"/>
  <c r="AB288" i="1"/>
  <c r="O288" i="1"/>
  <c r="O287" i="1"/>
  <c r="AB286" i="1"/>
  <c r="O286" i="1"/>
  <c r="O285" i="1"/>
  <c r="AB284" i="1"/>
  <c r="O284" i="1"/>
  <c r="AB283" i="1"/>
  <c r="AB282" i="1"/>
  <c r="O282" i="1"/>
  <c r="O281" i="1"/>
  <c r="AB280" i="1"/>
  <c r="O280" i="1"/>
  <c r="AA276" i="1"/>
  <c r="Z276" i="1"/>
  <c r="Y276" i="1"/>
  <c r="X276" i="1"/>
  <c r="W276" i="1"/>
  <c r="V276" i="1"/>
  <c r="U276" i="1"/>
  <c r="T276" i="1"/>
  <c r="S276" i="1"/>
  <c r="R276" i="1"/>
  <c r="Q276" i="1"/>
  <c r="P276" i="1"/>
  <c r="O275" i="1"/>
  <c r="AB274" i="1"/>
  <c r="O274" i="1"/>
  <c r="O273" i="1"/>
  <c r="AB272" i="1"/>
  <c r="O272" i="1"/>
  <c r="O271" i="1"/>
  <c r="AB270" i="1"/>
  <c r="O270" i="1"/>
  <c r="AB269" i="1"/>
  <c r="O269" i="1"/>
  <c r="O268" i="1"/>
  <c r="AB267" i="1"/>
  <c r="O267" i="1"/>
  <c r="O266" i="1"/>
  <c r="AB265" i="1"/>
  <c r="O265" i="1"/>
  <c r="AB264" i="1"/>
  <c r="O264" i="1"/>
  <c r="AB263" i="1"/>
  <c r="O263" i="1"/>
  <c r="AB262" i="1"/>
  <c r="O262" i="1"/>
  <c r="O261" i="1"/>
  <c r="AB260" i="1"/>
  <c r="O260" i="1"/>
  <c r="O259" i="1"/>
  <c r="AB258" i="1"/>
  <c r="O258" i="1"/>
  <c r="O257" i="1"/>
  <c r="AB256" i="1"/>
  <c r="O256" i="1"/>
  <c r="O255" i="1"/>
  <c r="AB254" i="1"/>
  <c r="O254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AB250" i="1"/>
  <c r="O250" i="1"/>
  <c r="O249" i="1"/>
  <c r="AB248" i="1"/>
  <c r="O248" i="1"/>
  <c r="O247" i="1"/>
  <c r="O246" i="1"/>
  <c r="AB245" i="1"/>
  <c r="O245" i="1"/>
  <c r="O244" i="1"/>
  <c r="AB243" i="1"/>
  <c r="O243" i="1"/>
  <c r="O242" i="1"/>
  <c r="AB241" i="1"/>
  <c r="O241" i="1"/>
  <c r="O240" i="1"/>
  <c r="AB239" i="1"/>
  <c r="O239" i="1"/>
  <c r="O238" i="1"/>
  <c r="AB237" i="1"/>
  <c r="O237" i="1"/>
  <c r="Z233" i="1"/>
  <c r="X233" i="1"/>
  <c r="W233" i="1"/>
  <c r="V233" i="1"/>
  <c r="U233" i="1"/>
  <c r="S233" i="1"/>
  <c r="P233" i="1"/>
  <c r="AB232" i="1"/>
  <c r="AB231" i="1"/>
  <c r="AB230" i="1"/>
  <c r="AB229" i="1"/>
  <c r="O229" i="1"/>
  <c r="AB228" i="1"/>
  <c r="O228" i="1"/>
  <c r="AB227" i="1"/>
  <c r="AB226" i="1"/>
  <c r="O226" i="1"/>
  <c r="AA225" i="1"/>
  <c r="AA233" i="1" s="1"/>
  <c r="Y225" i="1"/>
  <c r="Y233" i="1" s="1"/>
  <c r="T225" i="1"/>
  <c r="T233" i="1" s="1"/>
  <c r="R225" i="1"/>
  <c r="R233" i="1" s="1"/>
  <c r="Q225" i="1"/>
  <c r="Q233" i="1" s="1"/>
  <c r="O225" i="1"/>
  <c r="AB224" i="1"/>
  <c r="AB223" i="1"/>
  <c r="AB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O215" i="1"/>
  <c r="AB214" i="1"/>
  <c r="O214" i="1"/>
  <c r="AB211" i="1"/>
  <c r="O211" i="1"/>
  <c r="AB210" i="1"/>
  <c r="O210" i="1"/>
  <c r="AB209" i="1"/>
  <c r="O209" i="1"/>
  <c r="AB208" i="1"/>
  <c r="O208" i="1"/>
  <c r="AB207" i="1"/>
  <c r="O207" i="1"/>
  <c r="O206" i="1"/>
  <c r="AB205" i="1"/>
  <c r="O205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AB200" i="1"/>
  <c r="O200" i="1"/>
  <c r="AB199" i="1"/>
  <c r="O199" i="1"/>
  <c r="AB198" i="1"/>
  <c r="O198" i="1"/>
  <c r="AB197" i="1"/>
  <c r="O197" i="1"/>
  <c r="AB196" i="1"/>
  <c r="O196" i="1"/>
  <c r="AB195" i="1"/>
  <c r="O195" i="1"/>
  <c r="O194" i="1"/>
  <c r="AB193" i="1"/>
  <c r="O193" i="1"/>
  <c r="O192" i="1"/>
  <c r="AB191" i="1"/>
  <c r="O191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O182" i="1"/>
  <c r="AB181" i="1"/>
  <c r="O181" i="1"/>
  <c r="O180" i="1"/>
  <c r="AB179" i="1"/>
  <c r="O179" i="1"/>
  <c r="O178" i="1"/>
  <c r="AB177" i="1"/>
  <c r="O177" i="1"/>
  <c r="O176" i="1"/>
  <c r="AB175" i="1"/>
  <c r="O175" i="1"/>
  <c r="O174" i="1"/>
  <c r="AB173" i="1"/>
  <c r="O173" i="1"/>
  <c r="O172" i="1"/>
  <c r="AB171" i="1"/>
  <c r="O171" i="1"/>
  <c r="AA167" i="1"/>
  <c r="Z167" i="1"/>
  <c r="Y167" i="1"/>
  <c r="X167" i="1"/>
  <c r="W167" i="1"/>
  <c r="U167" i="1"/>
  <c r="T167" i="1"/>
  <c r="S167" i="1"/>
  <c r="R167" i="1"/>
  <c r="Q167" i="1"/>
  <c r="P167" i="1"/>
  <c r="AB166" i="1"/>
  <c r="O166" i="1"/>
  <c r="AB165" i="1"/>
  <c r="O165" i="1"/>
  <c r="AB164" i="1"/>
  <c r="O164" i="1"/>
  <c r="AB162" i="1"/>
  <c r="O162" i="1"/>
  <c r="AB161" i="1"/>
  <c r="O161" i="1"/>
  <c r="AB160" i="1"/>
  <c r="O160" i="1"/>
  <c r="AB158" i="1"/>
  <c r="O158" i="1"/>
  <c r="AB157" i="1"/>
  <c r="O157" i="1"/>
  <c r="AB156" i="1"/>
  <c r="O156" i="1"/>
  <c r="AB155" i="1"/>
  <c r="O155" i="1"/>
  <c r="AB151" i="1"/>
  <c r="O151" i="1"/>
  <c r="AB150" i="1"/>
  <c r="O150" i="1"/>
  <c r="O149" i="1"/>
  <c r="AB148" i="1"/>
  <c r="O148" i="1"/>
  <c r="AB146" i="1"/>
  <c r="O146" i="1"/>
  <c r="AB145" i="1"/>
  <c r="V145" i="1"/>
  <c r="V167" i="1" s="1"/>
  <c r="O145" i="1"/>
  <c r="AB144" i="1"/>
  <c r="O144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AB137" i="1"/>
  <c r="O137" i="1"/>
  <c r="AB136" i="1"/>
  <c r="O136" i="1"/>
  <c r="AB135" i="1"/>
  <c r="O135" i="1"/>
  <c r="AB134" i="1"/>
  <c r="O134" i="1"/>
  <c r="AB133" i="1"/>
  <c r="O133" i="1"/>
  <c r="AB132" i="1"/>
  <c r="O132" i="1"/>
  <c r="AB131" i="1"/>
  <c r="O131" i="1"/>
  <c r="AB130" i="1"/>
  <c r="O130" i="1"/>
  <c r="AB129" i="1"/>
  <c r="O129" i="1"/>
  <c r="AB128" i="1"/>
  <c r="O128" i="1"/>
  <c r="AB127" i="1"/>
  <c r="O127" i="1"/>
  <c r="AB126" i="1"/>
  <c r="O126" i="1"/>
  <c r="AB124" i="1"/>
  <c r="O124" i="1"/>
  <c r="AB123" i="1"/>
  <c r="O123" i="1"/>
  <c r="AB122" i="1"/>
  <c r="O122" i="1"/>
  <c r="AB121" i="1"/>
  <c r="O121" i="1"/>
  <c r="AB120" i="1"/>
  <c r="O120" i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AB87" i="1"/>
  <c r="O87" i="1"/>
  <c r="AB86" i="1"/>
  <c r="AB85" i="1"/>
  <c r="O85" i="1"/>
  <c r="AB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AB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AB35" i="1"/>
  <c r="O35" i="1"/>
  <c r="AB34" i="1"/>
  <c r="O34" i="1"/>
  <c r="AB33" i="1"/>
  <c r="O33" i="1"/>
  <c r="AB32" i="1"/>
  <c r="O32" i="1"/>
  <c r="AB31" i="1"/>
  <c r="O31" i="1"/>
  <c r="AB30" i="1"/>
  <c r="O30" i="1"/>
  <c r="AB29" i="1"/>
  <c r="O29" i="1"/>
  <c r="AB28" i="1"/>
  <c r="O28" i="1"/>
  <c r="AB27" i="1"/>
  <c r="O27" i="1"/>
  <c r="AB26" i="1"/>
  <c r="O26" i="1"/>
  <c r="AB25" i="1"/>
  <c r="O25" i="1"/>
  <c r="AB24" i="1"/>
  <c r="O24" i="1"/>
  <c r="AB23" i="1"/>
  <c r="O23" i="1"/>
  <c r="AB22" i="1"/>
  <c r="O22" i="1"/>
  <c r="AB21" i="1"/>
  <c r="O21" i="1"/>
  <c r="AB20" i="1"/>
  <c r="O20" i="1"/>
  <c r="AB19" i="1"/>
  <c r="O19" i="1"/>
  <c r="AB18" i="1"/>
  <c r="O18" i="1"/>
  <c r="AB17" i="1"/>
  <c r="O17" i="1"/>
  <c r="AB16" i="1"/>
  <c r="O16" i="1"/>
  <c r="X629" i="1" l="1"/>
  <c r="X636" i="1" s="1"/>
  <c r="AB138" i="1"/>
  <c r="AB167" i="1"/>
  <c r="AB378" i="1"/>
  <c r="S531" i="1"/>
  <c r="W531" i="1"/>
  <c r="W671" i="1" s="1"/>
  <c r="Q531" i="1"/>
  <c r="Y531" i="1"/>
  <c r="V636" i="1"/>
  <c r="AB614" i="1"/>
  <c r="W636" i="1"/>
  <c r="P636" i="1"/>
  <c r="T636" i="1"/>
  <c r="Y636" i="1"/>
  <c r="Y671" i="1" s="1"/>
  <c r="T671" i="1"/>
  <c r="AB201" i="1"/>
  <c r="AB251" i="1"/>
  <c r="AB300" i="1"/>
  <c r="T531" i="1"/>
  <c r="X531" i="1"/>
  <c r="X671" i="1" s="1"/>
  <c r="R531" i="1"/>
  <c r="R671" i="1" s="1"/>
  <c r="Z531" i="1"/>
  <c r="Z671" i="1" s="1"/>
  <c r="AB463" i="1"/>
  <c r="AB474" i="1"/>
  <c r="AB492" i="1"/>
  <c r="AB513" i="1"/>
  <c r="AB527" i="1"/>
  <c r="S636" i="1"/>
  <c r="Q636" i="1"/>
  <c r="U636" i="1"/>
  <c r="Q669" i="1"/>
  <c r="P671" i="1"/>
  <c r="S671" i="1"/>
  <c r="AB276" i="1"/>
  <c r="AB321" i="1"/>
  <c r="AB389" i="1"/>
  <c r="AB395" i="1"/>
  <c r="U531" i="1"/>
  <c r="U671" i="1" s="1"/>
  <c r="V671" i="1"/>
  <c r="AB591" i="1"/>
  <c r="AA636" i="1"/>
  <c r="AA671" i="1"/>
  <c r="Q671" i="1"/>
  <c r="AB225" i="1"/>
  <c r="AB233" i="1" s="1"/>
  <c r="AB311" i="1"/>
  <c r="AB315" i="1" s="1"/>
  <c r="AB451" i="1"/>
  <c r="AB642" i="1"/>
  <c r="AB434" i="1"/>
  <c r="AB458" i="1"/>
  <c r="AB665" i="1"/>
  <c r="AB608" i="1"/>
  <c r="AB629" i="1" s="1"/>
  <c r="AB636" i="1" s="1"/>
  <c r="AB656" i="1"/>
  <c r="AB531" i="1" l="1"/>
  <c r="AB671" i="1" s="1"/>
  <c r="AB669" i="1"/>
</calcChain>
</file>

<file path=xl/comments1.xml><?xml version="1.0" encoding="utf-8"?>
<comments xmlns="http://schemas.openxmlformats.org/spreadsheetml/2006/main">
  <authors>
    <author>PC</author>
    <author>Win10</author>
    <author>user</author>
  </authors>
  <commentList>
    <comment ref="AB137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199,350 PM for Regular PPD Activities
69,729,400 PM for ATI Tier 2 Program</t>
        </r>
      </text>
    </comment>
    <comment ref="AB138" authorId="0" shape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9,000,000 for Regular PPD Activities
79,710,000 for ATI Tier 2 Program</t>
        </r>
      </text>
    </comment>
    <comment ref="A150" authorId="1" shapeId="0">
      <text>
        <r>
          <rPr>
            <b/>
            <sz val="9"/>
            <color indexed="81"/>
            <rFont val="Tahoma"/>
            <family val="2"/>
          </rPr>
          <t>Win10:</t>
        </r>
        <r>
          <rPr>
            <sz val="9"/>
            <color indexed="81"/>
            <rFont val="Tahoma"/>
            <family val="2"/>
          </rPr>
          <t xml:space="preserve">
will depend on the national activities conducted</t>
        </r>
      </text>
    </comment>
    <comment ref="E418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to package the EDS modules</t>
        </r>
      </text>
    </comment>
    <comment ref="F418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ISD to package 1st batch output</t>
        </r>
      </text>
    </comment>
  </commentList>
</comments>
</file>

<file path=xl/sharedStrings.xml><?xml version="1.0" encoding="utf-8"?>
<sst xmlns="http://schemas.openxmlformats.org/spreadsheetml/2006/main" count="1097" uniqueCount="703">
  <si>
    <t>Republic of the Philippines</t>
  </si>
  <si>
    <t>Department of Agriculture</t>
  </si>
  <si>
    <t>Agricultural Training Institute</t>
  </si>
  <si>
    <t>ATI Building, Elliptical Road, Diliman, Quezon City, Metro Manila 1100</t>
  </si>
  <si>
    <t>AGRICULTURAL TRAINING INSTITUTE</t>
  </si>
  <si>
    <t>CENTRAL OFFICE DIVISIONS and ADMIN AND FINANCE UNIT - OFFICE OF THE DIRECTOR</t>
  </si>
  <si>
    <t>FY 2017 WORK AND FINANCIAL PLAN - CONSOLIDATED</t>
  </si>
  <si>
    <t>ACTIVITIES</t>
  </si>
  <si>
    <t>PERFORMANCE INDICATOR</t>
  </si>
  <si>
    <t>Physical Targets</t>
  </si>
  <si>
    <t>TOTAL</t>
  </si>
  <si>
    <t>Financial Requirement (in Pesos)</t>
  </si>
  <si>
    <t>REMARKS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</si>
  <si>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</si>
  <si>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</si>
  <si>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</si>
  <si>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</si>
  <si>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</si>
  <si>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</si>
  <si>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</si>
  <si>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</si>
  <si>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</si>
  <si>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</si>
  <si>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</si>
  <si>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</si>
  <si>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</si>
  <si>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</si>
  <si>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</si>
  <si>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</si>
  <si>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</si>
  <si>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</si>
  <si>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</si>
  <si>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</si>
  <si>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</si>
  <si>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</si>
  <si>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</si>
  <si>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</si>
  <si>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</si>
  <si>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</si>
  <si>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</si>
  <si>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</si>
  <si>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</si>
  <si>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</si>
  <si>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</si>
  <si>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</si>
  <si>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</si>
  <si>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</si>
  <si>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</si>
  <si>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</si>
  <si>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</si>
  <si>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</si>
  <si>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</si>
  <si>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</si>
  <si>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POLICY AND PLANNING DIVISION (PPD)</t>
  </si>
  <si>
    <t>A.  POLICY AND STANDARDS DEVELOPMENT</t>
  </si>
  <si>
    <t>INSTITUTIONALIZATION OF AFE GRANT SYSTEM</t>
  </si>
  <si>
    <t>1. Institutionalization of AFE Grant System at the national and regional level</t>
  </si>
  <si>
    <t>The briefings will be lodged under the Annual Review and AFEN Meeting as one of the topics.</t>
  </si>
  <si>
    <t>Briefings Conducted</t>
  </si>
  <si>
    <t>No. of Briefings conducted</t>
  </si>
  <si>
    <t>Reproduction of the enhanced AFE grant system</t>
  </si>
  <si>
    <t>No. of copies disseminated</t>
  </si>
  <si>
    <t>2. Capability Building on Project Proposal Preparation</t>
  </si>
  <si>
    <t>Module on Project Proposal Developed</t>
  </si>
  <si>
    <t>No. of Module developed</t>
  </si>
  <si>
    <t>DEVELOPMENT OF EXTENSION-RELATED POLICIES</t>
  </si>
  <si>
    <t>1. Development/Updating of Standards</t>
  </si>
  <si>
    <t>a. Development of extension performance standards (based on RBME indicators)</t>
  </si>
  <si>
    <t>Core Group meetings/workshops Conducted</t>
  </si>
  <si>
    <t>No. of Core Group meetings/workshops conducted</t>
  </si>
  <si>
    <t>Participants</t>
  </si>
  <si>
    <t>No. of Participants</t>
  </si>
  <si>
    <t>Extension Performance Standards Developed</t>
  </si>
  <si>
    <t>No. of Standards developed</t>
  </si>
  <si>
    <t>b. Cost Standards and Parameters for AFE Services</t>
  </si>
  <si>
    <t>Zonal Consultations Conducted</t>
  </si>
  <si>
    <t>No. of Zonal Consultations conducted</t>
  </si>
  <si>
    <t>Each zonal consultation targets 25 participants and will last for two days</t>
  </si>
  <si>
    <t>The briefing will be lodged under the Midyear Review.</t>
  </si>
  <si>
    <t>Cost Standards and Parameters for AFE Services document updated</t>
  </si>
  <si>
    <t>No. of Standards updated</t>
  </si>
  <si>
    <t>c. Updating of Guidelines on the Harmonized Merit and Rewards System for Extension Workers</t>
  </si>
  <si>
    <t>The briefings will be lodged under the Annual Review and AFEn Meeting as one of the topics.</t>
  </si>
  <si>
    <t>Guidelines on the Harmonized Merit and Rewards System for Extension Workers Updated</t>
  </si>
  <si>
    <t>No. of Guidelines updated</t>
  </si>
  <si>
    <t>d. Development of ATI Scorecard</t>
  </si>
  <si>
    <t>Core Group meetings/workshops conducted</t>
  </si>
  <si>
    <t>No. of meeting/workshop conducted</t>
  </si>
  <si>
    <t>No. of participants</t>
  </si>
  <si>
    <t>ATI Scorecard Developed</t>
  </si>
  <si>
    <t>No. of Scorecard developed</t>
  </si>
  <si>
    <t>e. Development of Guidelines on the Crafting of Regional AFEN Operational Plans</t>
  </si>
  <si>
    <t>Operational Guidelines Developed</t>
  </si>
  <si>
    <t>No. of guidelines developed</t>
  </si>
  <si>
    <t>2. Capability Building on Policy Development</t>
  </si>
  <si>
    <t>Module on Policy Development Developed</t>
  </si>
  <si>
    <t>3. Preparation of Compendium of AFE-related Policy Studies</t>
  </si>
  <si>
    <t>Compendiums Updated</t>
  </si>
  <si>
    <t>No. of Compendiums updated</t>
  </si>
  <si>
    <t xml:space="preserve">4. Technical Guidance Sessions on Policy and Standards Development </t>
  </si>
  <si>
    <t>No. of Technical Guidance Session conducted</t>
  </si>
  <si>
    <t>5. Orientation and Commitment Signing for FY 2017 Extension Support Program</t>
  </si>
  <si>
    <t>No. of Orientations conducted</t>
  </si>
  <si>
    <t>B.  EXTENSION SYSTEMS PLANNING, MONITORING AND EVALUATION</t>
  </si>
  <si>
    <t>AFE SYSTEM PLANNING</t>
  </si>
  <si>
    <t>1. Institutionalization of system planning at the national and regional levels</t>
  </si>
  <si>
    <t>Consolidated RAFEN 2018 Work and Financial Plan</t>
  </si>
  <si>
    <t>No. of WFP consolidated</t>
  </si>
  <si>
    <t>2. Strengthening of AFEN</t>
  </si>
  <si>
    <t>Semestral Meetings Conducted</t>
  </si>
  <si>
    <t>No. of Semestral Meetings conducted</t>
  </si>
  <si>
    <t>3. Capacity building on Strategic Planning</t>
  </si>
  <si>
    <t>Module on Strategic Planning Developed</t>
  </si>
  <si>
    <t xml:space="preserve">4. Training on Needs Assessment </t>
  </si>
  <si>
    <t>No. of Trainings Conducted</t>
  </si>
  <si>
    <t>AFE SYSTEM MONITORING AND EVALUATION</t>
  </si>
  <si>
    <t>1. Capacity Building on M&amp;E</t>
  </si>
  <si>
    <t>Module of RBME Developed</t>
  </si>
  <si>
    <t>Module on M&amp;E Developed</t>
  </si>
  <si>
    <t>DATABASE DEVELOPMENT</t>
  </si>
  <si>
    <t>1. Establish baseline/benchmark data for planning and M&amp;E</t>
  </si>
  <si>
    <t>Surveys Conducted</t>
  </si>
  <si>
    <t>No. of Surveys conducted</t>
  </si>
  <si>
    <t>2. Develop/Maintain databases in support to PME</t>
  </si>
  <si>
    <t>SUCs &amp; NGAs agricultural extension personnel profile</t>
  </si>
  <si>
    <t>No. of profile developed</t>
  </si>
  <si>
    <t>3. Preparation of Compendium of AFE-related Studies</t>
  </si>
  <si>
    <t>Compendium of AFE-related studies conducted</t>
  </si>
  <si>
    <t>No. of Compendium prepared</t>
  </si>
  <si>
    <t>4. Technical Guidance Sessions for PPD</t>
  </si>
  <si>
    <t>C.  CORPORATE PLANNING, MONITORING AND EVALUATION</t>
  </si>
  <si>
    <t>CORPORATE PLANNING</t>
  </si>
  <si>
    <t>1. FY 2018 Planning and Budget Execution Workshop                       (2 batches)</t>
  </si>
  <si>
    <t>Batch 1 (Central Office)</t>
  </si>
  <si>
    <t>No. of Workshop</t>
  </si>
  <si>
    <t>Batch 2 (Training Centers)</t>
  </si>
  <si>
    <t>2. Enhancement of ATI Corporate Plan (2017-2022)</t>
  </si>
  <si>
    <t>No. of plan enhanced</t>
  </si>
  <si>
    <t>3. Maintenance of Integrated Database System of Plans and Reports for the ATI network</t>
  </si>
  <si>
    <t>Integrated Database System of Plans and Reports for the ATI network</t>
  </si>
  <si>
    <t>No. of Database maintained</t>
  </si>
  <si>
    <t>4. Technical Guidance Sessions on Planning, Monitoring &amp; Evaluation, and Policy and Standards Development for ATI PME Officers</t>
  </si>
  <si>
    <t>CORPORATE MONITORING AND EVALUATION</t>
  </si>
  <si>
    <t>1. Development of FY 2016 Annual Report</t>
  </si>
  <si>
    <t>Annual Report Developed</t>
  </si>
  <si>
    <t>No. of Annual Report Developed</t>
  </si>
  <si>
    <t>In close coordination with ISD</t>
  </si>
  <si>
    <t>2. Conduct of Performance Reviews</t>
  </si>
  <si>
    <t>Annual Performance Review</t>
  </si>
  <si>
    <t>No. of Performance Reviews conducted</t>
  </si>
  <si>
    <t>Midyear Performance Review</t>
  </si>
  <si>
    <t>3. Conduct of Result Evaluation Studies</t>
  </si>
  <si>
    <t>No. of Result Evaluation Studies conducted</t>
  </si>
  <si>
    <t>4. Compendium of ATI Evaluation Studies (2010-2016)</t>
  </si>
  <si>
    <t>5. Updating of Guidelines in the Monitoring and Evaluation of ATI's PPAs</t>
  </si>
  <si>
    <t>No. of Guidelines Updated</t>
  </si>
  <si>
    <t>6. Development of Computerized Database of ATI-Trained Farmers</t>
  </si>
  <si>
    <t>Database Developed</t>
  </si>
  <si>
    <t>No. of Database developed</t>
  </si>
  <si>
    <t>7. Technical Guidance Session for PPD (Divisions' Midyear Assessment Review and Planning WS)</t>
  </si>
  <si>
    <t>8. Annual Performance Review and Planning WS on the Implementation of the FY 2017 Extension Support Program</t>
  </si>
  <si>
    <t>No. of Reviews and Planning WS Conducted</t>
  </si>
  <si>
    <t>D.  Special Concerns</t>
  </si>
  <si>
    <t>1. Capability Building on Planning and Targeting for Climate-Resilient Agriculture (CRA) Communities</t>
  </si>
  <si>
    <t>National Briefing on Planning and Targeting Climate Resilient Agriculture (CRA) Communities Focused on Vulnerability Assessment</t>
  </si>
  <si>
    <t>2. Program Monitoring of Livelihood Projects Climate Change Adaptation Practices and Disaster Risk Reduction Measures Implementation</t>
  </si>
  <si>
    <t>3. National Updates on the DA's Disaster Risk Reduction Policy Actions in AF Extension</t>
  </si>
  <si>
    <t>Field Monitoring and Evaluation</t>
  </si>
  <si>
    <t xml:space="preserve">Reports Prepared </t>
  </si>
  <si>
    <t>No. of Reports prepared</t>
  </si>
  <si>
    <t>Needs Assessment for Extension Support to 22 Poorest Provinces</t>
  </si>
  <si>
    <t>No. of needs assessment funded</t>
  </si>
  <si>
    <t>Hiring of Job Orders (exclusively for the ATI Tier 2 Program for FY 2017)</t>
  </si>
  <si>
    <t>Program Management/Program Monitoring and Evaluation</t>
  </si>
  <si>
    <t>SUB-TOTAL</t>
  </si>
  <si>
    <t>PARTNERSHIPS AND ACCREDITATION DIVISION (PAD)</t>
  </si>
  <si>
    <t>PAD REGULAR PROGRAM</t>
  </si>
  <si>
    <t>ENHANCING ACCESS TO AFE KNOWLEDGE PRODUCTS AND SERVICES</t>
  </si>
  <si>
    <t xml:space="preserve">a. Reproduction of ESP Forms </t>
  </si>
  <si>
    <t>No. of ESP forms reproduced</t>
  </si>
  <si>
    <t>b. Reproduction of Revised IRR-Regular ESP</t>
  </si>
  <si>
    <t>No. of IRR reproduced</t>
  </si>
  <si>
    <t>c. Newspaper Publication of Revised IRR-Regular ESP</t>
  </si>
  <si>
    <t>No. of IRR published</t>
  </si>
  <si>
    <t xml:space="preserve">STRENGTHENING COMPETITIVENESS AND CAPACITIES OF THE AF SECTOR </t>
  </si>
  <si>
    <t>a. Conduct of ESP Conference</t>
  </si>
  <si>
    <t>No. of ESP Conference Conducted</t>
  </si>
  <si>
    <t>b. Conduct of ESP Briefings/Orientation on Accreditation Guidelines</t>
  </si>
  <si>
    <t>No. of ESP Briefings/ Orientation on Accreditation Guidelines Conducted</t>
  </si>
  <si>
    <t>c. Provision of ESP Grants</t>
  </si>
  <si>
    <t>No. of ESP grants provided</t>
  </si>
  <si>
    <t>National ESP (1 proposal / ESP)</t>
  </si>
  <si>
    <t>Regional ESP (1 proposal /ESP)</t>
  </si>
  <si>
    <t>ACTIVITIES FOR GENDER AND DEVELOPMENT</t>
  </si>
  <si>
    <t>1. Capacity Enhancement for GAD Focal Persons on GAD Planning and Budgeting</t>
  </si>
  <si>
    <t>Trainings/Workshops Conducted</t>
  </si>
  <si>
    <t>No. of Trainings/Workshops conducted</t>
  </si>
  <si>
    <t>2. Attendance to National Women's Month Activities and other GAD related activities</t>
  </si>
  <si>
    <t>No. of activities attended</t>
  </si>
  <si>
    <t>EXPANDING PARTNERSHIPS IN ADVANCING EXCELLENCE IN AGRICULTURE AND FISHERIES EXTENSION DELIVERY</t>
  </si>
  <si>
    <t>a. Accreditation of National ESP</t>
  </si>
  <si>
    <t>No. of National ESP Accredited</t>
  </si>
  <si>
    <t>b. Conduct of ESP Council Meeting</t>
  </si>
  <si>
    <t>No. of meetings conducted</t>
  </si>
  <si>
    <t>c. Conduct Briefings on Accredited ESP</t>
  </si>
  <si>
    <t>IMPROVING ENABLING ENVIRONMENT AND QUALITY OF GOVERNANCE</t>
  </si>
  <si>
    <t>a. Conduct of Performance Audit</t>
  </si>
  <si>
    <t>No. of ESP Audited</t>
  </si>
  <si>
    <t>b. Profiling/Mapping of Accredited ESP</t>
  </si>
  <si>
    <t>No. of ESP profiled/mapped</t>
  </si>
  <si>
    <t>c. Finalization of Revised IRR on Provision of Extension Grants</t>
  </si>
  <si>
    <t>No. of IRR finalized</t>
  </si>
  <si>
    <t>PAD RICE PROGRAM</t>
  </si>
  <si>
    <t>1. Training of Trainers Course on Watershed (BSWM)</t>
  </si>
  <si>
    <t>No. of trainings conducted</t>
  </si>
  <si>
    <t>2. Capability Building Training for Focal Persons</t>
  </si>
  <si>
    <t>3. Training of Trainers on Hybrid Rice Production</t>
  </si>
  <si>
    <t>No of trainings conducted</t>
  </si>
  <si>
    <t>4. Symposium on Women in Agriculture</t>
  </si>
  <si>
    <t>5. Free Seminar on Rice Production</t>
  </si>
  <si>
    <t>No. of seminar conducted</t>
  </si>
  <si>
    <t>6. Roadshow</t>
  </si>
  <si>
    <t>No. of Roadshows conducted</t>
  </si>
  <si>
    <t xml:space="preserve">2. Rice Achiever Awards </t>
  </si>
  <si>
    <t>Province</t>
  </si>
  <si>
    <t>No. of awardees</t>
  </si>
  <si>
    <t>For discussion and confirmation with DA</t>
  </si>
  <si>
    <t>Municipalities</t>
  </si>
  <si>
    <t>Irrigators Association</t>
  </si>
  <si>
    <t>SWISA</t>
  </si>
  <si>
    <t>TWG Meetings</t>
  </si>
  <si>
    <t>Technical Review of the Awardees</t>
  </si>
  <si>
    <t>No. of review conducted</t>
  </si>
  <si>
    <t>Awarding Proper</t>
  </si>
  <si>
    <t>No. of awarding ceremonies conducted</t>
  </si>
  <si>
    <t>No. of attendees</t>
  </si>
  <si>
    <t>SCALING-UP AFE INNOVATIONS</t>
  </si>
  <si>
    <t>1. Establishment of Palayamanan Plus</t>
  </si>
  <si>
    <t>No. of palayamanan plus established</t>
  </si>
  <si>
    <t>5. Strengthening Stakeholders Capacity in Climate Change Adaptation and Readiness</t>
  </si>
  <si>
    <t>Sub-Total</t>
  </si>
  <si>
    <t>1. Program Management</t>
  </si>
  <si>
    <t>PAD CORN PROGRAM</t>
  </si>
  <si>
    <t>STRENGTHENING COMPETITIVENESS AND CAPACITIES OF THE AF SECTOR</t>
  </si>
  <si>
    <t>1. One-day Seminar on Cassava Production and Processing</t>
  </si>
  <si>
    <t>2. Women in Agriculture</t>
  </si>
  <si>
    <t>No. of Trainings conducted</t>
  </si>
  <si>
    <t>3. National Training of Trainers on FSTP</t>
  </si>
  <si>
    <t>No. of TOTs conducted</t>
  </si>
  <si>
    <t>4. Capability Building, Assessment and Planning Workshop</t>
  </si>
  <si>
    <t>No. of Workshop conducted</t>
  </si>
  <si>
    <t>36</t>
  </si>
  <si>
    <t>1.  Organizational Strengthening (LeMMCAP Planning Workshop)</t>
  </si>
  <si>
    <t>No. of Meetings conducted</t>
  </si>
  <si>
    <t>No. of Attendees</t>
  </si>
  <si>
    <t>2.  Organizational Strengthening (LeMMCAP Convention)</t>
  </si>
  <si>
    <t>No. of conventions assisted</t>
  </si>
  <si>
    <t>3. GAWAD SAKA Meetings</t>
  </si>
  <si>
    <t>4.  National Corn Quality Achievers Award (NCQAA)</t>
  </si>
  <si>
    <t>No. of meetings/workshops conducted</t>
  </si>
  <si>
    <t>No. of Attendees/Participants</t>
  </si>
  <si>
    <t>No. of awarding ceremony conducted</t>
  </si>
  <si>
    <t>1</t>
  </si>
  <si>
    <t>1500</t>
  </si>
  <si>
    <t>170</t>
  </si>
  <si>
    <t>4.  Cassava Quality Achiever Award</t>
  </si>
  <si>
    <t>5.  FSTP UPLB (Research and Development)</t>
  </si>
  <si>
    <t>6.  Operational Monitoring</t>
  </si>
  <si>
    <t>7.  Program Management</t>
  </si>
  <si>
    <t>PAD HIGH VALUE CROPS DEVELOPMENT PROGRAM</t>
  </si>
  <si>
    <t>1.  One-day Seminar on Various Technologies</t>
  </si>
  <si>
    <t>No. of Seminar conducted</t>
  </si>
  <si>
    <t>2.  Symposium on Women in Agriculture</t>
  </si>
  <si>
    <t>No. of Training conducted</t>
  </si>
  <si>
    <t>3.  Skills Training on Herbal Medicine (with processing)</t>
  </si>
  <si>
    <t>4.  National TOT on Mechanization and Postharvest Technology on HVCDP</t>
  </si>
  <si>
    <t>5. International Training on IPM Mango (Bilateral)</t>
  </si>
  <si>
    <t>6.  Capacity Building, Assessment and planning workshops</t>
  </si>
  <si>
    <t>No. of workshop conducted</t>
  </si>
  <si>
    <t>PAD ORGANIC AGRICULTURE PROGRAM</t>
  </si>
  <si>
    <t>Training on National Competency II</t>
  </si>
  <si>
    <t>Training in NAC</t>
  </si>
  <si>
    <t>Capacity Building for ATI Focal and Alternate Focal Person</t>
  </si>
  <si>
    <t>Organic Agriculture Congress</t>
  </si>
  <si>
    <t>No. of Congress Conducted</t>
  </si>
  <si>
    <t>Proposal Based (regular OA)</t>
  </si>
  <si>
    <t>No. of Proposals funded</t>
  </si>
  <si>
    <t>Extension Grants for ESP</t>
  </si>
  <si>
    <t>Impact Evaluation on of Organic Agriculture Programs</t>
  </si>
  <si>
    <t>No. of studies funded</t>
  </si>
  <si>
    <t>Seminar on Organic Agriculture</t>
  </si>
  <si>
    <t>No. of Seminars conducted</t>
  </si>
  <si>
    <t>Training towards establishment of Learning Site in IP Community (Zonal)</t>
  </si>
  <si>
    <t>Module Preparation</t>
  </si>
  <si>
    <t>No. of modules prepared</t>
  </si>
  <si>
    <t>Symposium on Women in Agriculture</t>
  </si>
  <si>
    <t>No. of Symposiums conducted</t>
  </si>
  <si>
    <t>Roadshow</t>
  </si>
  <si>
    <t>Urban Agriculture Symposium</t>
  </si>
  <si>
    <t>PAD 4H CLUB YOUTH DEVELOPMENT PROGRAM</t>
  </si>
  <si>
    <t>Consultation on the Development of Coffee Table Book</t>
  </si>
  <si>
    <t>No. of consultation</t>
  </si>
  <si>
    <t>Development of Coffee Table Book</t>
  </si>
  <si>
    <t>No. of coffee table book developed</t>
  </si>
  <si>
    <t>To ISD</t>
  </si>
  <si>
    <t>National Trainings</t>
  </si>
  <si>
    <t>Young Farmers Training Program</t>
  </si>
  <si>
    <t>International Farm Exchange (ASEAN)</t>
  </si>
  <si>
    <t>No. of Farm Exchange attended</t>
  </si>
  <si>
    <t>Strengthening of Management and Organization</t>
  </si>
  <si>
    <t>National Convention</t>
  </si>
  <si>
    <t>No. of conventions conducted</t>
  </si>
  <si>
    <t>National Consultation and Planning WS</t>
  </si>
  <si>
    <t>No. of consultations and planning ws conducted</t>
  </si>
  <si>
    <t>National Assessment and Review</t>
  </si>
  <si>
    <t>No. of assessments conducted</t>
  </si>
  <si>
    <t>No. of Support to Gawad Saka</t>
  </si>
  <si>
    <t>No. of Support given</t>
  </si>
  <si>
    <t>Insurance Coverage (SSS)</t>
  </si>
  <si>
    <t>No. of beneficiaries</t>
  </si>
  <si>
    <t>Program Management/Monitoring and Evaluation</t>
  </si>
  <si>
    <t>PAD RBO PROGRAM</t>
  </si>
  <si>
    <t>Reproduction/Dissemination of IEC/Promotional Materials</t>
  </si>
  <si>
    <t>No. of materials disseminated</t>
  </si>
  <si>
    <t>National Conventions/Summit/Forum/Symposium</t>
  </si>
  <si>
    <t>No. of Conventions/ Summit/Forum/Symposium conducted</t>
  </si>
  <si>
    <t>Accident and Dismemberment Security Scheme Coverage (PCIC)</t>
  </si>
  <si>
    <t>Support to Gawad Saka</t>
  </si>
  <si>
    <t>RIC/OSFOS</t>
  </si>
  <si>
    <t>Program management and Monitoring and Evaluation</t>
  </si>
  <si>
    <t>PAD MALMAR PROGRAM</t>
  </si>
  <si>
    <t>Mid-Year Review &amp; Year-End Review</t>
  </si>
  <si>
    <t>No. of Reviews conducted</t>
  </si>
  <si>
    <t>Program Management</t>
  </si>
  <si>
    <t>INFORMATION SERVICES DIVISION (ISD)</t>
  </si>
  <si>
    <t>ISD REGULAR PROGRAM</t>
  </si>
  <si>
    <t>A. e-Extension Management</t>
  </si>
  <si>
    <t>Information and Communications Technology</t>
  </si>
  <si>
    <t>No of systems maintained</t>
  </si>
  <si>
    <t>No. of computers maintained (corrective maintenance)</t>
  </si>
  <si>
    <t>No. of preventive maintenance monitoring activities conducted</t>
  </si>
  <si>
    <t>No. of switches/routers inspected</t>
  </si>
  <si>
    <t>No. of server room installations (firewall, switches, UPS, etc) monitored and maintained</t>
  </si>
  <si>
    <t>No. of webpages uploaded</t>
  </si>
  <si>
    <t>No. of web visits</t>
  </si>
  <si>
    <t>e-Learning</t>
  </si>
  <si>
    <t xml:space="preserve"> </t>
  </si>
  <si>
    <t>No of participants</t>
  </si>
  <si>
    <t>No. of knowledge cafes conducted</t>
  </si>
  <si>
    <t>No. of workshops conducted</t>
  </si>
  <si>
    <t>No. of courses developed/migrated</t>
  </si>
  <si>
    <t>No. of e-Learning courses administered</t>
  </si>
  <si>
    <t>Number of enrollees</t>
  </si>
  <si>
    <t>Number graduates</t>
  </si>
  <si>
    <t>No. of communication materials for dissemination and advocacy</t>
  </si>
  <si>
    <t>No. of downloads (IEC materials posted in the site)</t>
  </si>
  <si>
    <t>No. of evaluation studies conducted (impact evaluation of e-Learning)</t>
  </si>
  <si>
    <t xml:space="preserve">No. of Social media sites maintained for promotion </t>
  </si>
  <si>
    <t>No. of Assessment/Program Review</t>
  </si>
  <si>
    <t>Will include operational planning and review of the Division</t>
  </si>
  <si>
    <t>Farmers Contact Center</t>
  </si>
  <si>
    <t>No. of queries answered</t>
  </si>
  <si>
    <t>No. of text broadcasts aired</t>
  </si>
  <si>
    <t xml:space="preserve">   - no. of messages</t>
  </si>
  <si>
    <t xml:space="preserve">   -  no. of recipients</t>
  </si>
  <si>
    <t>e-Trading (FilFARM)</t>
  </si>
  <si>
    <t>No. of farms/products registered</t>
  </si>
  <si>
    <t>No. of visits/access to the site</t>
  </si>
  <si>
    <t>B. Knowledge Products Development and Services</t>
  </si>
  <si>
    <t>No of knowledge products developed (techno-based, corporate, success stories, docus of GAPs)</t>
  </si>
  <si>
    <t>No. of manuals/modules packaged/published</t>
  </si>
  <si>
    <t>Output will depend on the submission of Divisions concerned</t>
  </si>
  <si>
    <t>No of printed/reproduced copies distributed</t>
  </si>
  <si>
    <t>No. of information-related services</t>
  </si>
  <si>
    <t>C. Knowledge Resource Center Management</t>
  </si>
  <si>
    <t>Information and Technology Sharing</t>
  </si>
  <si>
    <t>No of multi-media materials acquired</t>
  </si>
  <si>
    <t>No. of newspaper/magazine subscribed</t>
  </si>
  <si>
    <t>No of materials indexed and catalogued</t>
  </si>
  <si>
    <t>No. of books/thesis summaries/abstracts uploaded</t>
  </si>
  <si>
    <t>No of clients served (LeAD and AFKC)</t>
  </si>
  <si>
    <t>No. of IECs/promotional materials developed</t>
  </si>
  <si>
    <t>Techno Gabay Extension</t>
  </si>
  <si>
    <t>No. of established FITS funded</t>
  </si>
  <si>
    <t>No, of proposals on IEC trainings and related activities funded</t>
  </si>
  <si>
    <t>No of study/report submitted/packaged</t>
  </si>
  <si>
    <t>No. of monitoring visits/activities conducted</t>
  </si>
  <si>
    <t>No. of MS appointments released</t>
  </si>
  <si>
    <t xml:space="preserve">Meetings conducted, invites as resource </t>
  </si>
  <si>
    <t>Meetings hosted and conducted by ISD</t>
  </si>
  <si>
    <t>Capacity Building for ATI</t>
  </si>
  <si>
    <t>No. of trainings conducted (Comm related training)</t>
  </si>
  <si>
    <t>Budget will come from HR-AFU-OD</t>
  </si>
  <si>
    <t>ISD RICE PROGRAM</t>
  </si>
  <si>
    <t>Documentation of Success Stories</t>
  </si>
  <si>
    <t>No. of stories edited/packaged</t>
  </si>
  <si>
    <t>No. of book/s packaged and published (output of a writeshop)</t>
  </si>
  <si>
    <t>Reproduction of IEC materials</t>
  </si>
  <si>
    <t>No. of IEC materials printed/reproduced and disseminated</t>
  </si>
  <si>
    <t>Rice Crop Manager</t>
  </si>
  <si>
    <t>No. of RCM roll-out trainings funded and monitored</t>
  </si>
  <si>
    <t>No. of RCM recommendations generated</t>
  </si>
  <si>
    <t>No. of RCM related workshops/briefings conducted</t>
  </si>
  <si>
    <t>No. of FITS Centers funded for enhancement</t>
  </si>
  <si>
    <t>No. of Project managed for deployment (IRRI)</t>
  </si>
  <si>
    <t>ISD CORN PROGRAM</t>
  </si>
  <si>
    <t>School-on-the-Air</t>
  </si>
  <si>
    <t>No. of SOA funded</t>
  </si>
  <si>
    <t>IEC Materials</t>
  </si>
  <si>
    <t>No. of IECs printed/reproduced and disseminated</t>
  </si>
  <si>
    <t>No. of stories edited</t>
  </si>
  <si>
    <t>ISD HIGH VALUE CROPS DEVELOPMENT PROGRAM</t>
  </si>
  <si>
    <t>No. of stories packaged</t>
  </si>
  <si>
    <t>No. of book published (output of a writeshop)</t>
  </si>
  <si>
    <t>ISD ORGANIC AGRICULTURE PROGRAM</t>
  </si>
  <si>
    <t>Integration of OA in Curriculum</t>
  </si>
  <si>
    <t>No. of schools integrated OA in curriculum (no. of advocacy conducted)</t>
  </si>
  <si>
    <t>CAREER DEVELOPMENT AND MANAGEMENT DIVISION (CDMD)</t>
  </si>
  <si>
    <t>TIER I</t>
  </si>
  <si>
    <t>1. Consultative Meeting with CDMS</t>
  </si>
  <si>
    <t>No. of workshop</t>
  </si>
  <si>
    <t>No. of pax</t>
  </si>
  <si>
    <t>2. Module Development</t>
  </si>
  <si>
    <t>No. of Modules developed</t>
  </si>
  <si>
    <t xml:space="preserve">    Module Developers Writeshop</t>
  </si>
  <si>
    <t>No. of writeshop</t>
  </si>
  <si>
    <t>No of pax</t>
  </si>
  <si>
    <t>3. Review of Training Manual</t>
  </si>
  <si>
    <t>No. of reviews conducted</t>
  </si>
  <si>
    <t xml:space="preserve">     Presentation of Training Manual</t>
  </si>
  <si>
    <t>No. of consultation/meeting conducted</t>
  </si>
  <si>
    <t>Strengthening Collaboration with ASEAN</t>
  </si>
  <si>
    <t>4. ASEAN CB Training Course</t>
  </si>
  <si>
    <t>No. of training</t>
  </si>
  <si>
    <t>Foreign Fund (ASEAN)</t>
  </si>
  <si>
    <t>5. AWGATE Training</t>
  </si>
  <si>
    <t xml:space="preserve">6. Documentation of Good Practices in ASEAN CB </t>
  </si>
  <si>
    <t>No. of booklets developed</t>
  </si>
  <si>
    <t xml:space="preserve">7. Training on Mechanization Technologies </t>
  </si>
  <si>
    <t>8. Strengthening ASEAN Collaboration</t>
  </si>
  <si>
    <t>No. of pax sent to trainings</t>
  </si>
  <si>
    <t xml:space="preserve">9. Meeting of ASEAN CB exPax </t>
  </si>
  <si>
    <t>No. of meeting</t>
  </si>
  <si>
    <t>10. Training of Trainers on Modules on Sustainable Agriculture (MOSA)</t>
  </si>
  <si>
    <t>No. of TOT</t>
  </si>
  <si>
    <t>Scholarship Management</t>
  </si>
  <si>
    <t>A. For DA staff</t>
  </si>
  <si>
    <t xml:space="preserve">   -   Master in Professional Studies major in Rural Development (MPM-RD)</t>
  </si>
  <si>
    <t>No. of new scholars</t>
  </si>
  <si>
    <t xml:space="preserve">   -   Short Courses for Provincial Agricultural Officers (PAOs)</t>
  </si>
  <si>
    <t>No. of PAOs who has a certificate on short courses</t>
  </si>
  <si>
    <t>B. For Out-of-School Youth (4-H club members)</t>
  </si>
  <si>
    <t>BS Entrepreneurship or Agri-related courses</t>
  </si>
  <si>
    <t>No. of scholars</t>
  </si>
  <si>
    <t xml:space="preserve">   -  Recruitment/Orientation of 3rd Year Entrants</t>
  </si>
  <si>
    <t>No. of orientations funded</t>
  </si>
  <si>
    <t>DAT-BAT scholars (Diploma in Agricultural Technology - BS Agricultural Technology)</t>
  </si>
  <si>
    <t xml:space="preserve">      -  DAT-BAT scholars (Diploma in  Agricultural Technology)</t>
  </si>
  <si>
    <t>No. of on-going scholars</t>
  </si>
  <si>
    <t>No. of graduates</t>
  </si>
  <si>
    <t xml:space="preserve">      -  BAT scholars (BS Agricultural Technology)</t>
  </si>
  <si>
    <t>No. of  continuing scholars (3rd Year)</t>
  </si>
  <si>
    <t xml:space="preserve">   Career Development</t>
  </si>
  <si>
    <t xml:space="preserve">Inventory of  Awards and Incentives System for Agriculture and Fisheries Extension Personnel </t>
  </si>
  <si>
    <t>No. of Inventory Awards and Incentives System for Agriculture and Fisheries Extension Personnel Harmonized</t>
  </si>
  <si>
    <t xml:space="preserve"> Monitoring and Evaluation (M&amp;E - 3%) </t>
  </si>
  <si>
    <t xml:space="preserve">   - DAT-BAT scholars</t>
  </si>
  <si>
    <t xml:space="preserve">      -  Attendance to the DAT-BAT Commencement Exercises</t>
  </si>
  <si>
    <t xml:space="preserve">No. of attendance to the graduation exercises of DAT-BAT in the Universities  </t>
  </si>
  <si>
    <t xml:space="preserve">    - Monitoring Activities cum Orientation of New 3rd Year entrants</t>
  </si>
  <si>
    <t>No. of Monitoring cum Orientation of new 3rd Year Entrants conducted in the different Regions</t>
  </si>
  <si>
    <t xml:space="preserve"> Program  Management </t>
  </si>
  <si>
    <t xml:space="preserve">   a. Other Services</t>
  </si>
  <si>
    <t>No. of Services</t>
  </si>
  <si>
    <t xml:space="preserve">   b. Assessment &amp; Operational Planning </t>
  </si>
  <si>
    <t>No. of assessment &amp; operational planning conducted</t>
  </si>
  <si>
    <t xml:space="preserve">      </t>
  </si>
  <si>
    <t xml:space="preserve">   c.  Writeshop on the preparation of the EHRDP Terminal Report</t>
  </si>
  <si>
    <t>No. of Writeshop conducted</t>
  </si>
  <si>
    <t xml:space="preserve">   d. Terminal Report</t>
  </si>
  <si>
    <t>No. of Terminal report submitted</t>
  </si>
  <si>
    <t xml:space="preserve">   e. Two (2) Scholarship Assessment Reviews</t>
  </si>
  <si>
    <t xml:space="preserve">No. of assessment reviews conducted </t>
  </si>
  <si>
    <t xml:space="preserve">  f. Attendance to meetings and other representations (communication, internet connection, office supplies)</t>
  </si>
  <si>
    <t>TIER II (Capacity Enhancement for AFE Workers)</t>
  </si>
  <si>
    <t>1. Leadership &amp; Mgmt Training</t>
  </si>
  <si>
    <t>No. of trainings</t>
  </si>
  <si>
    <t>2.  Extension Delivery System</t>
  </si>
  <si>
    <t>3. Extension Delivery System (Comms)</t>
  </si>
  <si>
    <t>4. Training on Extension Management</t>
  </si>
  <si>
    <t>5. Training Management Course</t>
  </si>
  <si>
    <t>6. Training on Soft Skills for Extension Managers</t>
  </si>
  <si>
    <t>7. Module Development Training</t>
  </si>
  <si>
    <t>20</t>
  </si>
  <si>
    <t>8. Consultation workshop series for the Human Development Program of the AFE System (Training Component)</t>
  </si>
  <si>
    <t>No. of workshops</t>
  </si>
  <si>
    <t>9. Monitoring of ASEAN CB pax Implementation of Action Plans</t>
  </si>
  <si>
    <t>No. of monitoring conducted</t>
  </si>
  <si>
    <t>No. of pax monitored</t>
  </si>
  <si>
    <t>Proposal based trainings/Support to action plan</t>
  </si>
  <si>
    <t>No. of proposals funded/action plans supported</t>
  </si>
  <si>
    <t>Assessment of Tier 2 program implementation</t>
  </si>
  <si>
    <t>No. of assessment</t>
  </si>
  <si>
    <t>TIER AFMECH</t>
  </si>
  <si>
    <t>Consultative Meeting for ATI AFMECH Focals</t>
  </si>
  <si>
    <t xml:space="preserve">No. of consultative meeting conducted </t>
  </si>
  <si>
    <t xml:space="preserve">Re-Orientation on R.A.10601 for ATI AFMech </t>
  </si>
  <si>
    <t xml:space="preserve">No. Re-orientation conducted </t>
  </si>
  <si>
    <t xml:space="preserve">Technical Conference with PhilMech </t>
  </si>
  <si>
    <t xml:space="preserve">No. of Conference </t>
  </si>
  <si>
    <t xml:space="preserve">Resource Person Development Course on Grains Postharvest Technology </t>
  </si>
  <si>
    <t xml:space="preserve">No. of Training Conducted </t>
  </si>
  <si>
    <t xml:space="preserve">Capacity Building activities for AEWs on Agricultural Mechanization </t>
  </si>
  <si>
    <t xml:space="preserve">No. of Activities Conducted </t>
  </si>
  <si>
    <t>Training Course on Agricultural Machinery Operation with NC II</t>
  </si>
  <si>
    <t xml:space="preserve">TM1  on Mechanization </t>
  </si>
  <si>
    <t>Rice Machinery Operation NC II</t>
  </si>
  <si>
    <t xml:space="preserve">Consultative Workshop on National Training Course Program </t>
  </si>
  <si>
    <t xml:space="preserve">No. of Workshop Conducted </t>
  </si>
  <si>
    <t>Proposal-based trainings on AF Mechanization</t>
  </si>
  <si>
    <t>No. of proposal funded</t>
  </si>
  <si>
    <t xml:space="preserve">Program Management </t>
  </si>
  <si>
    <t>Assessment</t>
  </si>
  <si>
    <t>ADMIN AND FINANCE UNIT - OFFICE OF THE DIRECTOR (AFU-OD)</t>
  </si>
  <si>
    <t xml:space="preserve">WFP Development </t>
  </si>
  <si>
    <t>Preparation of Work and Financial Plan</t>
  </si>
  <si>
    <t>No. of WFPs Prepared</t>
  </si>
  <si>
    <t>Report Preparation</t>
  </si>
  <si>
    <t xml:space="preserve">       Preparation of Monthly Narrative Report</t>
  </si>
  <si>
    <t>No. of Reports Prepared</t>
  </si>
  <si>
    <t>Preparation of Quarterly Report of Accomplishment</t>
  </si>
  <si>
    <t>Liaisoning</t>
  </si>
  <si>
    <t xml:space="preserve">Liaisoning Activities </t>
  </si>
  <si>
    <t>No. of days  (Total)</t>
  </si>
  <si>
    <t xml:space="preserve">    Records </t>
  </si>
  <si>
    <t xml:space="preserve">No. of days </t>
  </si>
  <si>
    <t xml:space="preserve">    Personnel </t>
  </si>
  <si>
    <t xml:space="preserve"> Cashier</t>
  </si>
  <si>
    <t xml:space="preserve">  Accounting</t>
  </si>
  <si>
    <t xml:space="preserve">Plans Development </t>
  </si>
  <si>
    <t xml:space="preserve">       Annual Procurement Plan (APP)</t>
  </si>
  <si>
    <t>No. of APP updated</t>
  </si>
  <si>
    <t>Human Capital Development Plan (HCDP)</t>
  </si>
  <si>
    <t>No. of HCDP updated</t>
  </si>
  <si>
    <t>Physical Plant Development Plan (PPDP)</t>
  </si>
  <si>
    <t>No. of PPDP updated</t>
  </si>
  <si>
    <t>Preventive Maintenance Plan (PMP)</t>
  </si>
  <si>
    <t>No. of PMP updated</t>
  </si>
  <si>
    <t>General Services</t>
  </si>
  <si>
    <t xml:space="preserve">Processing of Official Documents </t>
  </si>
  <si>
    <t>No. of Official Documents processed</t>
  </si>
  <si>
    <t>Records Disposal</t>
  </si>
  <si>
    <t>No. of Records Disposal undertaken</t>
  </si>
  <si>
    <t xml:space="preserve">      No. of travel orders recorded</t>
  </si>
  <si>
    <t xml:space="preserve">      No. of calls provided</t>
  </si>
  <si>
    <t xml:space="preserve">         - Outgoing calls</t>
  </si>
  <si>
    <t xml:space="preserve">         - Amount Consumed</t>
  </si>
  <si>
    <t xml:space="preserve">      No. of issuances/official documents</t>
  </si>
  <si>
    <t xml:space="preserve">         numbered/filed</t>
  </si>
  <si>
    <t xml:space="preserve">      No. of documents authenticated and</t>
  </si>
  <si>
    <t xml:space="preserve">         officially released</t>
  </si>
  <si>
    <t xml:space="preserve">   Inventory of Records</t>
  </si>
  <si>
    <t>No. of records inventory conducted</t>
  </si>
  <si>
    <t xml:space="preserve">    Updating of Records Disposition Schedule</t>
  </si>
  <si>
    <t>No. of RDS updated</t>
  </si>
  <si>
    <t xml:space="preserve">         Provision of Communication Services </t>
  </si>
  <si>
    <t>No. of PABX maintained</t>
  </si>
  <si>
    <t xml:space="preserve">Maintenance of Facilities/Training Rooms </t>
  </si>
  <si>
    <t>No. of Facilities/Training Rooms maintained</t>
  </si>
  <si>
    <t>Repair/Rehab Works (Minor)</t>
  </si>
  <si>
    <t>No. of Repair/Rehab Works Undertaken</t>
  </si>
  <si>
    <t xml:space="preserve">Processing of Customer Feedback Evaluation </t>
  </si>
  <si>
    <t>No. of Customer Feedback Evaluation processed</t>
  </si>
  <si>
    <t xml:space="preserve">Maintenance of motor vehicles </t>
  </si>
  <si>
    <t>No. of vehicles maintained</t>
  </si>
  <si>
    <t>Transport Services</t>
  </si>
  <si>
    <t>No. of Transport Services rendered</t>
  </si>
  <si>
    <t xml:space="preserve">Processing of customer feedback  evaluation </t>
  </si>
  <si>
    <t>No. of customer feedback evaluation processed</t>
  </si>
  <si>
    <t xml:space="preserve"> Outsourced Services</t>
  </si>
  <si>
    <t xml:space="preserve">No. of Services Outsourced </t>
  </si>
  <si>
    <t xml:space="preserve">Conduct Evaluation of Outsourced Services </t>
  </si>
  <si>
    <t>No. of Evaluation Conducted</t>
  </si>
  <si>
    <t>Property &amp;  Supply Management</t>
  </si>
  <si>
    <t>Procurement Facilitation</t>
  </si>
  <si>
    <t>No. of Procurement (APP) processed</t>
  </si>
  <si>
    <t xml:space="preserve">Conduct Supplier Evaluation </t>
  </si>
  <si>
    <t>No. of Evaluation conducted</t>
  </si>
  <si>
    <t xml:space="preserve">Processing of End-User Evaluation </t>
  </si>
  <si>
    <t>No. of Evaluation processed</t>
  </si>
  <si>
    <t xml:space="preserve">Undertake Property &amp; Equipment Disposal </t>
  </si>
  <si>
    <t>No. of Activities undertaken</t>
  </si>
  <si>
    <t>Conduct Inventory of Supplies &amp; Materials</t>
  </si>
  <si>
    <t>No. of Inventory conducted</t>
  </si>
  <si>
    <t xml:space="preserve">Conduct Inventory of Property, Plant &amp; Equipment  </t>
  </si>
  <si>
    <t>No. of inventory conducted</t>
  </si>
  <si>
    <t>HUMAN RESOURCES DEVELOPMENT</t>
  </si>
  <si>
    <t>Personnel Action</t>
  </si>
  <si>
    <t xml:space="preserve">        Personnel Selection</t>
  </si>
  <si>
    <t>No. of Appointment prepared</t>
  </si>
  <si>
    <t xml:space="preserve">        Welfare Services and Benefits Administration</t>
  </si>
  <si>
    <t xml:space="preserve">No. of Payroll prepared </t>
  </si>
  <si>
    <t>No. of NOSI prepared</t>
  </si>
  <si>
    <t>No. of  retirement benefits processed</t>
  </si>
  <si>
    <t>Rewards &amp; Incentives Program</t>
  </si>
  <si>
    <t>No. of employees accorded with rewards &amp; incentives</t>
  </si>
  <si>
    <t>No. of personnel granted with loyalty award</t>
  </si>
  <si>
    <t>Employee Evaluation</t>
  </si>
  <si>
    <t>No. of  Evaluation processed (SPMS)</t>
  </si>
  <si>
    <t>SUB-TOTAL:  GAS</t>
  </si>
  <si>
    <t>LEARNING AND DEVELOPMENT PLAN</t>
  </si>
  <si>
    <t>Conduct of Basic Courses</t>
  </si>
  <si>
    <t>No. of Orientation/Lecture Series  conducted</t>
  </si>
  <si>
    <t xml:space="preserve">    No. of Participants</t>
  </si>
  <si>
    <t>No. of Values Orientation Workshop conducted</t>
  </si>
  <si>
    <t>No. of Writing and Communication Skills Training Conducted</t>
  </si>
  <si>
    <t>No. of Records Disaster Preparedness and Conservation conducted</t>
  </si>
  <si>
    <t>No. of Philippine Public Sector Accounting Standard Conducted</t>
  </si>
  <si>
    <t>No. of Government Accounting Manual conducted</t>
  </si>
  <si>
    <t>No. of Cash Management Training</t>
  </si>
  <si>
    <t>Conduct of Advance Courses:                                                      
 Job Enrichment Course</t>
  </si>
  <si>
    <t xml:space="preserve">Human Resources Management Training </t>
  </si>
  <si>
    <t>No. of Government Procurement Reform Act and Its Revised Implementing Rules and Regulations</t>
  </si>
  <si>
    <t>No. of Closing of the Books conducted</t>
  </si>
  <si>
    <t>No. of Cluster Finance Forum conducted</t>
  </si>
  <si>
    <t>No. of Electronic Records Management Training Workshop conducted</t>
  </si>
  <si>
    <t>Work Life Balance</t>
  </si>
  <si>
    <t>No. of Health &amp; Wellness/Sportfest Program Conducted</t>
  </si>
  <si>
    <t>Teambuilding Activity</t>
  </si>
  <si>
    <t>No. of Synergy Enhancement Workshop conducted</t>
  </si>
  <si>
    <t xml:space="preserve">ATI  Anniversary </t>
  </si>
  <si>
    <t>No. of ATI Anniversary Celebration</t>
  </si>
  <si>
    <t xml:space="preserve">   No. of Participants</t>
  </si>
  <si>
    <t>AFU - OD Staff Meetings</t>
  </si>
  <si>
    <t xml:space="preserve">Planning and Consultation Assessment </t>
  </si>
  <si>
    <t>Attendance of ATI Staff to various trainings called by CSC, DBM, COA, other Agencies
1.  Technical training (IT and Accounting)
2. SDC ( Tracks 1, 2 &amp; 3)
3.  Accounting (AGAP)
4.  CSC Luzon Convention</t>
  </si>
  <si>
    <t>Attendance of ATI Directorate/Staff to international training/fora</t>
  </si>
  <si>
    <t>SUB TOTAL: LEARNING AND DEVELOPMENT PLAN</t>
  </si>
  <si>
    <t>FINANCIAL MANAGEMENT</t>
  </si>
  <si>
    <t xml:space="preserve">Preparation of Budget Proposals </t>
  </si>
  <si>
    <t>No. of Budget Proposal prepared</t>
  </si>
  <si>
    <t>Budget Utilization</t>
  </si>
  <si>
    <t>% Budget Utilization Rate</t>
  </si>
  <si>
    <t>8.33'%</t>
  </si>
  <si>
    <t xml:space="preserve">Preparation of Budget &amp; Financial Accountability Reports (BFAR) </t>
  </si>
  <si>
    <t xml:space="preserve">No. of BFAR prepared </t>
  </si>
  <si>
    <t>Preparation of Financial Statements (FS)</t>
  </si>
  <si>
    <t>No. of FS prepared</t>
  </si>
  <si>
    <t>Preparation of Reports of Disbursement &amp; Collections</t>
  </si>
  <si>
    <t>No. of Disbursement &amp; Collection Report prepared</t>
  </si>
  <si>
    <t>ATI-ISO MANAGEMENT OFFICE</t>
  </si>
  <si>
    <t>ATI-CO Activities</t>
  </si>
  <si>
    <t>Management Review</t>
  </si>
  <si>
    <t>No. of management review conducted</t>
  </si>
  <si>
    <t xml:space="preserve">Internal Quality Audit </t>
  </si>
  <si>
    <t>No. of IQA Conducted</t>
  </si>
  <si>
    <t>No. of IQA Meetings Conducted</t>
  </si>
  <si>
    <t>Crafting of Quality Objectives Workshop based on ISO 9001:2015</t>
  </si>
  <si>
    <t>No. of Workshop Conducted</t>
  </si>
  <si>
    <t>No. of Meetings Conducted</t>
  </si>
  <si>
    <t>DCC Mgt.</t>
  </si>
  <si>
    <t>Program Mgt.</t>
  </si>
  <si>
    <t>Activities for Transition</t>
  </si>
  <si>
    <t>Crafting of ATI-CO Risk Assessment Workshop</t>
  </si>
  <si>
    <t>Crafting of ATI-CO and Expansion Centers Risk Assessment Workshop</t>
  </si>
  <si>
    <t>Refresher Course on IQA on  9001:2015 for Old Auditors</t>
  </si>
  <si>
    <t>No. of Training Conducted</t>
  </si>
  <si>
    <t>Conduct of Re-certification Audit</t>
  </si>
  <si>
    <t>No. of re-certification audit conducted</t>
  </si>
  <si>
    <t>Activities Expansion</t>
  </si>
  <si>
    <t>9001:2015 Orientation Training</t>
  </si>
  <si>
    <t>Initial Gap Assessments</t>
  </si>
  <si>
    <t>No. of Gap Assessment conducted</t>
  </si>
  <si>
    <t>Seminar Workshop on Good Housekeeping</t>
  </si>
  <si>
    <t>Internal Quality Audit Training</t>
  </si>
  <si>
    <t>Technical Assistance to Expanded Training Centers</t>
  </si>
  <si>
    <t xml:space="preserve">No. of centers assisted </t>
  </si>
  <si>
    <t>GRAND TOTAL</t>
  </si>
  <si>
    <t>Consolidated by:</t>
  </si>
  <si>
    <t>Noted by:</t>
  </si>
  <si>
    <t>Recommending Approval:</t>
  </si>
  <si>
    <t>Approved by:</t>
  </si>
  <si>
    <t>PEO III/Section Chief, CPME-PPD</t>
  </si>
  <si>
    <t>ISO, Assistant Team Leader</t>
  </si>
  <si>
    <t>Chief, HRMO</t>
  </si>
  <si>
    <t>Budget Officer</t>
  </si>
  <si>
    <t>Chief, CDMD</t>
  </si>
  <si>
    <t>Chief, ISD</t>
  </si>
  <si>
    <t>Chief, PAD</t>
  </si>
  <si>
    <t>Chief, PPD</t>
  </si>
  <si>
    <t>Deputy Director</t>
  </si>
  <si>
    <t>OIC, Director</t>
  </si>
  <si>
    <t>ROSE ANN P. LEONOR (sgd).</t>
  </si>
  <si>
    <t>ARLENE S. NILO (sgd.)</t>
  </si>
  <si>
    <t>MARISA O. GALGO (sgd.)</t>
  </si>
  <si>
    <t>LEONILA D. CAIZ (sgd.)</t>
  </si>
  <si>
    <t>EDITHA S. VINUYA (sgd.)</t>
  </si>
  <si>
    <t>ANTONIETA J. ARCEO (sgd.)</t>
  </si>
  <si>
    <t>ENGR. RENATO B. DELA CRUZ, MNSA (sgd.)</t>
  </si>
  <si>
    <t>MILAGROS C. URBANO (sgd.)</t>
  </si>
  <si>
    <t>ALFREDO S. ATON, MPS-DM (sgd.)</t>
  </si>
  <si>
    <t>LUZ A. TAPOSOK, PhD (sgd.)</t>
  </si>
  <si>
    <t>One writeshop will be conducted in March were the output will be the main report.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</si>
</sst>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0_);_(* \(#,##0.00\);_(* \-??_);_(@_)"/>
    <numFmt numFmtId="167" formatCode="#,##0;\-#,##0"/>
    <numFmt numFmtId="168" formatCode="_(* #,##0_);_(* \(#,##0\);_(* \-??_);_(@_)"/>
  </numFmts>
  <fonts count="31" x14ac:knownFonts="1">
    <font>
      <sz val="11"/>
      <color theme="1"/>
      <name val="Calibri"/>
      <family val="2"/>
      <scheme val="minor"/>
    </font>
    <font>
      <sz val="1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8"/>
      <name val="Calibri Light"/>
      <family val="1"/>
      <scheme val="major"/>
    </font>
    <font>
      <b/>
      <sz val="15"/>
      <name val="Calibri Light"/>
      <family val="1"/>
      <scheme val="major"/>
    </font>
    <font>
      <sz val="10"/>
      <name val="Arial"/>
      <family val="2"/>
    </font>
    <font>
      <b/>
      <sz val="11"/>
      <color theme="1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color indexed="8"/>
      <name val="Calibri"/>
      <family val="2"/>
    </font>
    <font>
      <sz val="10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b/>
      <sz val="14"/>
      <color theme="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000000"/>
      <name val="Calibri Light"/>
      <family val="1"/>
      <scheme val="major"/>
    </font>
    <font>
      <sz val="10"/>
      <name val="Calibri Light"/>
      <family val="1"/>
      <scheme val="major"/>
    </font>
    <font>
      <i/>
      <sz val="1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sz val="11"/>
      <color rgb="FFFFFF00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sz val="11"/>
      <color theme="1"/>
      <name val="Calibri Light"/>
      <family val="2"/>
      <scheme val="major"/>
    </font>
    <font>
      <u/>
      <sz val="11"/>
      <color theme="1"/>
      <name val="Calibri Light"/>
      <family val="1"/>
      <scheme val="major"/>
    </font>
    <font>
      <b/>
      <sz val="11"/>
      <name val="Cambria"/>
      <family val="1"/>
    </font>
    <font>
      <sz val="11"/>
      <color indexed="8"/>
      <name val="Cambria"/>
      <family val="1"/>
    </font>
    <font>
      <sz val="12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 Light"/>
      <family val="1"/>
      <scheme val="major"/>
    </font>
    <font>
      <b/>
      <sz val="11"/>
      <color indexed="8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1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6" fillId="0" borderId="0"/>
    <xf numFmtId="166" fontId="6" fillId="0" borderId="0" applyFill="0" applyBorder="0" applyAlignment="0" applyProtection="0"/>
  </cellStyleXfs>
  <cellXfs count="6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 shrinkToFit="1"/>
    </xf>
    <xf numFmtId="0" fontId="1" fillId="2" borderId="2" xfId="0" quotePrefix="1" applyFont="1" applyFill="1" applyBorder="1" applyAlignment="1">
      <alignment horizontal="center" vertical="center" wrapText="1" shrinkToFit="1"/>
    </xf>
    <xf numFmtId="0" fontId="1" fillId="2" borderId="3" xfId="0" quotePrefix="1" applyFont="1" applyFill="1" applyBorder="1" applyAlignment="1">
      <alignment horizontal="center" vertical="center" wrapText="1" shrinkToFit="1"/>
    </xf>
    <xf numFmtId="0" fontId="1" fillId="2" borderId="4" xfId="0" quotePrefix="1" applyFont="1" applyFill="1" applyBorder="1" applyAlignment="1">
      <alignment horizontal="center" vertical="center" wrapText="1" shrinkToFit="1"/>
    </xf>
    <xf numFmtId="0" fontId="1" fillId="2" borderId="9" xfId="0" quotePrefix="1" applyFont="1" applyFill="1" applyBorder="1" applyAlignment="1">
      <alignment horizontal="center" vertical="center" wrapText="1" shrinkToFit="1"/>
    </xf>
    <xf numFmtId="0" fontId="3" fillId="4" borderId="11" xfId="0" applyFont="1" applyFill="1" applyBorder="1"/>
    <xf numFmtId="0" fontId="3" fillId="5" borderId="4" xfId="0" applyFont="1" applyFill="1" applyBorder="1"/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/>
    <xf numFmtId="0" fontId="3" fillId="0" borderId="0" xfId="0" applyFont="1" applyFill="1"/>
    <xf numFmtId="0" fontId="2" fillId="0" borderId="15" xfId="0" applyFont="1" applyBorder="1" applyAlignment="1"/>
    <xf numFmtId="0" fontId="3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3" fillId="0" borderId="17" xfId="0" applyFont="1" applyBorder="1"/>
    <xf numFmtId="0" fontId="3" fillId="0" borderId="18" xfId="0" applyFont="1" applyBorder="1" applyAlignment="1">
      <alignment vertical="top" wrapText="1"/>
    </xf>
    <xf numFmtId="0" fontId="3" fillId="0" borderId="19" xfId="0" applyFont="1" applyBorder="1" applyAlignment="1">
      <alignment horizontal="center" vertical="center" wrapText="1"/>
    </xf>
    <xf numFmtId="41" fontId="7" fillId="0" borderId="19" xfId="0" applyNumberFormat="1" applyFont="1" applyBorder="1" applyAlignment="1">
      <alignment horizontal="center" vertical="center" wrapText="1"/>
    </xf>
    <xf numFmtId="164" fontId="3" fillId="0" borderId="19" xfId="1" applyNumberFormat="1" applyFont="1" applyBorder="1" applyAlignment="1">
      <alignment horizontal="center" vertical="center" wrapText="1"/>
    </xf>
    <xf numFmtId="164" fontId="7" fillId="0" borderId="19" xfId="1" applyNumberFormat="1" applyFont="1" applyBorder="1" applyAlignment="1">
      <alignment horizontal="center" vertical="center" wrapText="1"/>
    </xf>
    <xf numFmtId="0" fontId="3" fillId="0" borderId="20" xfId="0" applyFont="1" applyBorder="1"/>
    <xf numFmtId="0" fontId="3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wrapText="1"/>
    </xf>
    <xf numFmtId="0" fontId="1" fillId="0" borderId="18" xfId="0" applyFont="1" applyBorder="1" applyAlignment="1">
      <alignment horizontal="right" vertical="center" wrapText="1"/>
    </xf>
    <xf numFmtId="0" fontId="3" fillId="0" borderId="18" xfId="0" applyFont="1" applyBorder="1" applyAlignment="1"/>
    <xf numFmtId="0" fontId="3" fillId="6" borderId="18" xfId="0" applyFont="1" applyFill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 indent="2"/>
    </xf>
    <xf numFmtId="0" fontId="3" fillId="0" borderId="18" xfId="0" applyFont="1" applyBorder="1" applyAlignment="1">
      <alignment horizontal="left" vertical="center" indent="2"/>
    </xf>
    <xf numFmtId="0" fontId="10" fillId="0" borderId="20" xfId="0" applyFont="1" applyBorder="1" applyAlignment="1">
      <alignment vertical="center" wrapText="1"/>
    </xf>
    <xf numFmtId="0" fontId="3" fillId="6" borderId="18" xfId="0" applyFont="1" applyFill="1" applyBorder="1" applyAlignment="1">
      <alignment horizontal="left" vertical="top" wrapText="1" indent="2"/>
    </xf>
    <xf numFmtId="0" fontId="3" fillId="0" borderId="18" xfId="0" applyFont="1" applyBorder="1" applyAlignment="1">
      <alignment horizontal="right" vertical="top" wrapText="1"/>
    </xf>
    <xf numFmtId="0" fontId="3" fillId="6" borderId="18" xfId="0" quotePrefix="1" applyFont="1" applyFill="1" applyBorder="1" applyAlignment="1">
      <alignment horizontal="righ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right" vertical="top"/>
    </xf>
    <xf numFmtId="0" fontId="3" fillId="0" borderId="18" xfId="0" applyFont="1" applyBorder="1"/>
    <xf numFmtId="0" fontId="7" fillId="0" borderId="18" xfId="0" applyFont="1" applyBorder="1" applyAlignment="1"/>
    <xf numFmtId="0" fontId="3" fillId="0" borderId="18" xfId="0" applyFont="1" applyBorder="1" applyAlignment="1">
      <alignment wrapText="1"/>
    </xf>
    <xf numFmtId="0" fontId="3" fillId="0" borderId="18" xfId="0" applyFont="1" applyBorder="1" applyAlignment="1">
      <alignment horizontal="left" vertical="center" wrapText="1" indent="6"/>
    </xf>
    <xf numFmtId="0" fontId="3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right" vertical="center" wrapText="1"/>
    </xf>
    <xf numFmtId="0" fontId="3" fillId="6" borderId="18" xfId="0" applyFont="1" applyFill="1" applyBorder="1" applyAlignment="1">
      <alignment horizontal="right" wrapText="1"/>
    </xf>
    <xf numFmtId="0" fontId="3" fillId="6" borderId="18" xfId="0" applyFont="1" applyFill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 indent="3"/>
    </xf>
    <xf numFmtId="164" fontId="3" fillId="0" borderId="19" xfId="1" applyNumberFormat="1" applyFont="1" applyBorder="1"/>
    <xf numFmtId="0" fontId="3" fillId="0" borderId="19" xfId="0" applyFont="1" applyBorder="1"/>
    <xf numFmtId="0" fontId="3" fillId="6" borderId="18" xfId="0" applyFont="1" applyFill="1" applyBorder="1" applyAlignment="1">
      <alignment vertical="top" wrapText="1"/>
    </xf>
    <xf numFmtId="0" fontId="3" fillId="0" borderId="18" xfId="0" applyFont="1" applyBorder="1" applyAlignment="1">
      <alignment horizontal="right" wrapText="1"/>
    </xf>
    <xf numFmtId="0" fontId="7" fillId="0" borderId="18" xfId="0" applyFont="1" applyBorder="1" applyAlignment="1">
      <alignment horizontal="left" vertical="top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left" vertical="top"/>
    </xf>
    <xf numFmtId="0" fontId="3" fillId="6" borderId="18" xfId="0" applyFont="1" applyFill="1" applyBorder="1" applyAlignment="1">
      <alignment horizontal="left" vertical="top" wrapText="1"/>
    </xf>
    <xf numFmtId="0" fontId="1" fillId="6" borderId="18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164" fontId="1" fillId="0" borderId="19" xfId="1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wrapText="1"/>
    </xf>
    <xf numFmtId="0" fontId="3" fillId="6" borderId="18" xfId="0" applyFont="1" applyFill="1" applyBorder="1" applyAlignment="1">
      <alignment horizontal="right" vertical="top"/>
    </xf>
    <xf numFmtId="0" fontId="11" fillId="0" borderId="18" xfId="0" applyFont="1" applyBorder="1" applyAlignment="1">
      <alignment wrapText="1"/>
    </xf>
    <xf numFmtId="0" fontId="3" fillId="0" borderId="18" xfId="0" quotePrefix="1" applyFont="1" applyBorder="1" applyAlignment="1">
      <alignment wrapText="1"/>
    </xf>
    <xf numFmtId="0" fontId="3" fillId="0" borderId="18" xfId="0" quotePrefix="1" applyFont="1" applyBorder="1" applyAlignment="1">
      <alignment horizontal="right" wrapText="1"/>
    </xf>
    <xf numFmtId="0" fontId="3" fillId="6" borderId="19" xfId="0" applyFont="1" applyFill="1" applyBorder="1" applyAlignment="1">
      <alignment horizontal="center" vertical="center" wrapText="1"/>
    </xf>
    <xf numFmtId="164" fontId="3" fillId="0" borderId="20" xfId="0" applyNumberFormat="1" applyFont="1" applyBorder="1"/>
    <xf numFmtId="0" fontId="3" fillId="0" borderId="18" xfId="0" applyFont="1" applyBorder="1" applyAlignment="1">
      <alignment horizontal="left" wrapText="1"/>
    </xf>
    <xf numFmtId="164" fontId="3" fillId="0" borderId="0" xfId="0" applyNumberFormat="1" applyFont="1"/>
    <xf numFmtId="0" fontId="3" fillId="0" borderId="19" xfId="0" applyFont="1" applyFill="1" applyBorder="1" applyAlignment="1">
      <alignment horizontal="center" vertical="center" wrapText="1"/>
    </xf>
    <xf numFmtId="37" fontId="3" fillId="0" borderId="19" xfId="1" applyNumberFormat="1" applyFont="1" applyBorder="1" applyAlignment="1">
      <alignment horizontal="right" vertical="center" wrapText="1"/>
    </xf>
    <xf numFmtId="164" fontId="3" fillId="0" borderId="20" xfId="1" applyNumberFormat="1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left" wrapText="1"/>
    </xf>
    <xf numFmtId="0" fontId="3" fillId="7" borderId="19" xfId="0" applyFont="1" applyFill="1" applyBorder="1" applyAlignment="1">
      <alignment horizontal="center" wrapText="1"/>
    </xf>
    <xf numFmtId="164" fontId="7" fillId="7" borderId="19" xfId="0" applyNumberFormat="1" applyFont="1" applyFill="1" applyBorder="1" applyAlignment="1">
      <alignment horizontal="center" wrapText="1"/>
    </xf>
    <xf numFmtId="0" fontId="3" fillId="7" borderId="20" xfId="0" applyFont="1" applyFill="1" applyBorder="1" applyAlignment="1"/>
    <xf numFmtId="43" fontId="3" fillId="0" borderId="0" xfId="1" applyFont="1" applyAlignment="1"/>
    <xf numFmtId="0" fontId="3" fillId="0" borderId="0" xfId="0" applyFont="1" applyAlignment="1"/>
    <xf numFmtId="0" fontId="3" fillId="6" borderId="21" xfId="0" applyFont="1" applyFill="1" applyBorder="1"/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/>
    <xf numFmtId="0" fontId="12" fillId="5" borderId="1" xfId="0" applyFont="1" applyFill="1" applyBorder="1"/>
    <xf numFmtId="0" fontId="3" fillId="5" borderId="2" xfId="0" applyFont="1" applyFill="1" applyBorder="1"/>
    <xf numFmtId="0" fontId="3" fillId="5" borderId="2" xfId="0" applyFont="1" applyFill="1" applyBorder="1" applyAlignment="1">
      <alignment horizontal="center"/>
    </xf>
    <xf numFmtId="43" fontId="3" fillId="5" borderId="2" xfId="0" applyNumberFormat="1" applyFont="1" applyFill="1" applyBorder="1"/>
    <xf numFmtId="0" fontId="3" fillId="5" borderId="24" xfId="0" applyFont="1" applyFill="1" applyBorder="1"/>
    <xf numFmtId="43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24" xfId="0" applyFont="1" applyBorder="1"/>
    <xf numFmtId="0" fontId="12" fillId="8" borderId="25" xfId="0" applyFont="1" applyFill="1" applyBorder="1"/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37" fontId="3" fillId="0" borderId="26" xfId="0" applyNumberFormat="1" applyFont="1" applyBorder="1"/>
    <xf numFmtId="0" fontId="3" fillId="0" borderId="27" xfId="0" applyFont="1" applyBorder="1"/>
    <xf numFmtId="0" fontId="7" fillId="6" borderId="18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/>
    <xf numFmtId="0" fontId="3" fillId="6" borderId="18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horizontal="right" vertical="center" wrapText="1"/>
    </xf>
    <xf numFmtId="164" fontId="3" fillId="6" borderId="19" xfId="1" applyNumberFormat="1" applyFont="1" applyFill="1" applyBorder="1" applyAlignment="1">
      <alignment horizontal="center" vertical="center" wrapText="1"/>
    </xf>
    <xf numFmtId="164" fontId="7" fillId="6" borderId="19" xfId="1" applyNumberFormat="1" applyFont="1" applyFill="1" applyBorder="1" applyAlignment="1">
      <alignment horizontal="center" vertical="center" wrapText="1"/>
    </xf>
    <xf numFmtId="164" fontId="7" fillId="6" borderId="19" xfId="1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right" vertical="center" wrapText="1"/>
    </xf>
    <xf numFmtId="164" fontId="3" fillId="0" borderId="19" xfId="1" applyNumberFormat="1" applyFont="1" applyFill="1" applyBorder="1" applyAlignment="1">
      <alignment horizontal="center" vertical="center" wrapText="1"/>
    </xf>
    <xf numFmtId="164" fontId="7" fillId="0" borderId="19" xfId="1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horizontal="left" vertical="center" wrapText="1"/>
    </xf>
    <xf numFmtId="43" fontId="3" fillId="0" borderId="19" xfId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0" fontId="7" fillId="7" borderId="18" xfId="0" applyFont="1" applyFill="1" applyBorder="1" applyAlignment="1">
      <alignment vertical="center" wrapText="1"/>
    </xf>
    <xf numFmtId="0" fontId="7" fillId="7" borderId="19" xfId="0" applyFont="1" applyFill="1" applyBorder="1" applyAlignment="1">
      <alignment horizontal="center" vertical="center" wrapText="1"/>
    </xf>
    <xf numFmtId="164" fontId="7" fillId="7" borderId="19" xfId="1" applyNumberFormat="1" applyFont="1" applyFill="1" applyBorder="1" applyAlignment="1">
      <alignment horizontal="center" vertical="center" wrapText="1"/>
    </xf>
    <xf numFmtId="0" fontId="7" fillId="7" borderId="20" xfId="0" applyFont="1" applyFill="1" applyBorder="1"/>
    <xf numFmtId="0" fontId="7" fillId="0" borderId="19" xfId="0" applyFont="1" applyBorder="1"/>
    <xf numFmtId="0" fontId="12" fillId="8" borderId="18" xfId="0" applyFont="1" applyFill="1" applyBorder="1"/>
    <xf numFmtId="0" fontId="13" fillId="0" borderId="27" xfId="0" applyFont="1" applyBorder="1" applyAlignment="1">
      <alignment horizontal="left" vertical="center"/>
    </xf>
    <xf numFmtId="0" fontId="7" fillId="6" borderId="18" xfId="0" applyFont="1" applyFill="1" applyBorder="1" applyAlignment="1">
      <alignment vertical="center" wrapText="1"/>
    </xf>
    <xf numFmtId="0" fontId="3" fillId="7" borderId="19" xfId="0" applyFont="1" applyFill="1" applyBorder="1" applyAlignment="1">
      <alignment horizontal="center" vertical="center" wrapText="1"/>
    </xf>
    <xf numFmtId="164" fontId="3" fillId="7" borderId="19" xfId="0" applyNumberFormat="1" applyFont="1" applyFill="1" applyBorder="1" applyAlignment="1">
      <alignment horizontal="center" vertical="center" wrapText="1"/>
    </xf>
    <xf numFmtId="164" fontId="3" fillId="7" borderId="19" xfId="1" applyNumberFormat="1" applyFont="1" applyFill="1" applyBorder="1" applyAlignment="1">
      <alignment horizontal="center" vertical="center" wrapText="1"/>
    </xf>
    <xf numFmtId="164" fontId="7" fillId="7" borderId="19" xfId="0" applyNumberFormat="1" applyFont="1" applyFill="1" applyBorder="1" applyAlignment="1">
      <alignment horizontal="center" vertical="center" wrapText="1"/>
    </xf>
    <xf numFmtId="0" fontId="3" fillId="7" borderId="20" xfId="0" applyFont="1" applyFill="1" applyBorder="1"/>
    <xf numFmtId="0" fontId="3" fillId="6" borderId="18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164" fontId="7" fillId="6" borderId="19" xfId="1" applyNumberFormat="1" applyFont="1" applyFill="1" applyBorder="1" applyAlignment="1">
      <alignment vertical="center" wrapText="1"/>
    </xf>
    <xf numFmtId="164" fontId="1" fillId="6" borderId="19" xfId="1" applyNumberFormat="1" applyFont="1" applyFill="1" applyBorder="1" applyAlignment="1">
      <alignment horizontal="center"/>
    </xf>
    <xf numFmtId="49" fontId="1" fillId="6" borderId="19" xfId="1" applyNumberFormat="1" applyFont="1" applyFill="1" applyBorder="1" applyAlignment="1">
      <alignment horizontal="center"/>
    </xf>
    <xf numFmtId="1" fontId="1" fillId="6" borderId="19" xfId="1" applyNumberFormat="1" applyFont="1" applyFill="1" applyBorder="1" applyAlignment="1">
      <alignment horizontal="center"/>
    </xf>
    <xf numFmtId="49" fontId="3" fillId="6" borderId="19" xfId="1" applyNumberFormat="1" applyFont="1" applyFill="1" applyBorder="1" applyAlignment="1">
      <alignment horizontal="center" vertical="center" wrapText="1"/>
    </xf>
    <xf numFmtId="164" fontId="3" fillId="6" borderId="19" xfId="1" applyNumberFormat="1" applyFont="1" applyFill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19" xfId="1" applyNumberFormat="1" applyFont="1" applyFill="1" applyBorder="1" applyAlignment="1">
      <alignment horizontal="center" vertical="center" wrapText="1"/>
    </xf>
    <xf numFmtId="3" fontId="7" fillId="6" borderId="19" xfId="0" applyNumberFormat="1" applyFont="1" applyFill="1" applyBorder="1" applyAlignment="1">
      <alignment vertical="center" wrapText="1"/>
    </xf>
    <xf numFmtId="164" fontId="3" fillId="6" borderId="19" xfId="1" applyNumberFormat="1" applyFont="1" applyFill="1" applyBorder="1" applyAlignment="1">
      <alignment horizontal="left" vertical="center" wrapText="1"/>
    </xf>
    <xf numFmtId="0" fontId="3" fillId="6" borderId="18" xfId="0" applyFont="1" applyFill="1" applyBorder="1"/>
    <xf numFmtId="164" fontId="1" fillId="6" borderId="19" xfId="1" applyNumberFormat="1" applyFont="1" applyFill="1" applyBorder="1" applyAlignment="1">
      <alignment horizontal="left"/>
    </xf>
    <xf numFmtId="0" fontId="7" fillId="7" borderId="18" xfId="0" applyFont="1" applyFill="1" applyBorder="1" applyAlignment="1">
      <alignment horizontal="left" vertical="center" wrapText="1"/>
    </xf>
    <xf numFmtId="0" fontId="7" fillId="7" borderId="19" xfId="0" applyFont="1" applyFill="1" applyBorder="1"/>
    <xf numFmtId="0" fontId="7" fillId="7" borderId="19" xfId="0" applyFont="1" applyFill="1" applyBorder="1" applyAlignment="1">
      <alignment horizontal="center"/>
    </xf>
    <xf numFmtId="0" fontId="7" fillId="6" borderId="18" xfId="0" applyFont="1" applyFill="1" applyBorder="1" applyAlignment="1">
      <alignment horizontal="left" vertical="center" wrapText="1"/>
    </xf>
    <xf numFmtId="0" fontId="7" fillId="6" borderId="19" xfId="0" applyFont="1" applyFill="1" applyBorder="1"/>
    <xf numFmtId="0" fontId="7" fillId="6" borderId="19" xfId="0" applyFont="1" applyFill="1" applyBorder="1" applyAlignment="1">
      <alignment horizontal="center"/>
    </xf>
    <xf numFmtId="164" fontId="7" fillId="6" borderId="19" xfId="0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0" fontId="3" fillId="8" borderId="19" xfId="0" applyFont="1" applyFill="1" applyBorder="1"/>
    <xf numFmtId="0" fontId="7" fillId="6" borderId="19" xfId="0" applyFont="1" applyFill="1" applyBorder="1" applyAlignment="1">
      <alignment vertical="center"/>
    </xf>
    <xf numFmtId="0" fontId="7" fillId="6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wrapText="1"/>
    </xf>
    <xf numFmtId="164" fontId="1" fillId="6" borderId="19" xfId="1" applyNumberFormat="1" applyFont="1" applyFill="1" applyBorder="1" applyAlignment="1">
      <alignment horizontal="center" vertical="center"/>
    </xf>
    <xf numFmtId="49" fontId="1" fillId="6" borderId="19" xfId="1" applyNumberFormat="1" applyFont="1" applyFill="1" applyBorder="1" applyAlignment="1">
      <alignment horizontal="center" vertical="center"/>
    </xf>
    <xf numFmtId="164" fontId="1" fillId="6" borderId="19" xfId="1" applyNumberFormat="1" applyFont="1" applyFill="1" applyBorder="1" applyAlignment="1">
      <alignment horizontal="left" vertical="center"/>
    </xf>
    <xf numFmtId="0" fontId="1" fillId="6" borderId="19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left"/>
    </xf>
    <xf numFmtId="0" fontId="7" fillId="7" borderId="19" xfId="0" applyFont="1" applyFill="1" applyBorder="1" applyAlignment="1"/>
    <xf numFmtId="164" fontId="7" fillId="7" borderId="19" xfId="0" applyNumberFormat="1" applyFont="1" applyFill="1" applyBorder="1" applyAlignment="1">
      <alignment horizontal="center"/>
    </xf>
    <xf numFmtId="164" fontId="7" fillId="7" borderId="19" xfId="0" applyNumberFormat="1" applyFont="1" applyFill="1" applyBorder="1" applyAlignment="1"/>
    <xf numFmtId="164" fontId="7" fillId="7" borderId="19" xfId="1" applyNumberFormat="1" applyFont="1" applyFill="1" applyBorder="1" applyAlignment="1"/>
    <xf numFmtId="0" fontId="14" fillId="0" borderId="19" xfId="0" applyFont="1" applyBorder="1" applyAlignment="1">
      <alignment horizontal="center" vertical="center" wrapText="1"/>
    </xf>
    <xf numFmtId="164" fontId="3" fillId="0" borderId="19" xfId="1" applyNumberFormat="1" applyFont="1" applyBorder="1" applyAlignment="1"/>
    <xf numFmtId="3" fontId="2" fillId="6" borderId="19" xfId="0" applyNumberFormat="1" applyFont="1" applyFill="1" applyBorder="1" applyAlignment="1">
      <alignment horizontal="right" wrapText="1"/>
    </xf>
    <xf numFmtId="0" fontId="3" fillId="6" borderId="18" xfId="0" applyFont="1" applyFill="1" applyBorder="1" applyAlignment="1">
      <alignment horizontal="center" vertical="center" wrapText="1"/>
    </xf>
    <xf numFmtId="0" fontId="7" fillId="7" borderId="18" xfId="0" applyFont="1" applyFill="1" applyBorder="1"/>
    <xf numFmtId="0" fontId="3" fillId="7" borderId="19" xfId="0" applyFont="1" applyFill="1" applyBorder="1"/>
    <xf numFmtId="0" fontId="3" fillId="7" borderId="19" xfId="0" applyFont="1" applyFill="1" applyBorder="1" applyAlignment="1">
      <alignment horizontal="center"/>
    </xf>
    <xf numFmtId="3" fontId="7" fillId="7" borderId="19" xfId="0" applyNumberFormat="1" applyFont="1" applyFill="1" applyBorder="1" applyAlignment="1">
      <alignment horizontal="right"/>
    </xf>
    <xf numFmtId="0" fontId="7" fillId="6" borderId="18" xfId="0" applyFont="1" applyFill="1" applyBorder="1"/>
    <xf numFmtId="0" fontId="3" fillId="6" borderId="19" xfId="0" applyFont="1" applyFill="1" applyBorder="1"/>
    <xf numFmtId="0" fontId="3" fillId="6" borderId="19" xfId="0" applyFont="1" applyFill="1" applyBorder="1" applyAlignment="1">
      <alignment horizontal="center"/>
    </xf>
    <xf numFmtId="3" fontId="7" fillId="6" borderId="19" xfId="0" applyNumberFormat="1" applyFont="1" applyFill="1" applyBorder="1" applyAlignment="1">
      <alignment horizontal="right"/>
    </xf>
    <xf numFmtId="3" fontId="3" fillId="6" borderId="19" xfId="0" applyNumberFormat="1" applyFont="1" applyFill="1" applyBorder="1" applyAlignment="1">
      <alignment vertical="center" wrapText="1"/>
    </xf>
    <xf numFmtId="0" fontId="1" fillId="6" borderId="19" xfId="0" applyFont="1" applyFill="1" applyBorder="1" applyAlignment="1">
      <alignment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vertical="center" wrapText="1"/>
    </xf>
    <xf numFmtId="3" fontId="1" fillId="6" borderId="19" xfId="0" applyNumberFormat="1" applyFont="1" applyFill="1" applyBorder="1" applyAlignment="1">
      <alignment vertical="center" wrapText="1"/>
    </xf>
    <xf numFmtId="3" fontId="2" fillId="6" borderId="19" xfId="0" applyNumberFormat="1" applyFont="1" applyFill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2" fillId="6" borderId="18" xfId="0" applyFont="1" applyFill="1" applyBorder="1" applyAlignment="1">
      <alignment vertical="center"/>
    </xf>
    <xf numFmtId="164" fontId="1" fillId="6" borderId="19" xfId="1" applyNumberFormat="1" applyFont="1" applyFill="1" applyBorder="1" applyAlignment="1">
      <alignment vertical="center" wrapText="1"/>
    </xf>
    <xf numFmtId="0" fontId="3" fillId="7" borderId="19" xfId="0" applyFont="1" applyFill="1" applyBorder="1" applyAlignment="1">
      <alignment vertical="center" wrapText="1"/>
    </xf>
    <xf numFmtId="3" fontId="2" fillId="7" borderId="19" xfId="0" applyNumberFormat="1" applyFont="1" applyFill="1" applyBorder="1" applyAlignment="1">
      <alignment vertical="center" wrapText="1"/>
    </xf>
    <xf numFmtId="3" fontId="1" fillId="6" borderId="19" xfId="0" applyNumberFormat="1" applyFont="1" applyFill="1" applyBorder="1" applyAlignment="1">
      <alignment horizontal="center" vertical="center" wrapText="1"/>
    </xf>
    <xf numFmtId="164" fontId="2" fillId="6" borderId="19" xfId="1" applyNumberFormat="1" applyFont="1" applyFill="1" applyBorder="1" applyAlignment="1">
      <alignment vertical="center" wrapText="1"/>
    </xf>
    <xf numFmtId="0" fontId="15" fillId="0" borderId="20" xfId="0" applyFont="1" applyBorder="1" applyAlignment="1">
      <alignment wrapText="1"/>
    </xf>
    <xf numFmtId="0" fontId="2" fillId="6" borderId="18" xfId="0" applyFont="1" applyFill="1" applyBorder="1" applyAlignment="1">
      <alignment vertical="center" wrapText="1"/>
    </xf>
    <xf numFmtId="3" fontId="3" fillId="6" borderId="19" xfId="0" applyNumberFormat="1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vertical="center"/>
    </xf>
    <xf numFmtId="3" fontId="7" fillId="7" borderId="19" xfId="0" applyNumberFormat="1" applyFont="1" applyFill="1" applyBorder="1" applyAlignment="1">
      <alignment vertical="center" wrapText="1"/>
    </xf>
    <xf numFmtId="164" fontId="1" fillId="6" borderId="19" xfId="1" applyNumberFormat="1" applyFont="1" applyFill="1" applyBorder="1" applyAlignment="1">
      <alignment horizontal="center" vertical="center" wrapText="1"/>
    </xf>
    <xf numFmtId="164" fontId="16" fillId="0" borderId="19" xfId="1" applyNumberFormat="1" applyFont="1" applyFill="1" applyBorder="1" applyAlignment="1">
      <alignment horizontal="center" vertical="center"/>
    </xf>
    <xf numFmtId="0" fontId="1" fillId="0" borderId="19" xfId="1" applyNumberFormat="1" applyFont="1" applyFill="1" applyBorder="1" applyAlignment="1">
      <alignment horizontal="center" vertical="center"/>
    </xf>
    <xf numFmtId="164" fontId="1" fillId="0" borderId="19" xfId="1" applyNumberFormat="1" applyFont="1" applyFill="1" applyBorder="1" applyAlignment="1">
      <alignment horizontal="center" vertical="center"/>
    </xf>
    <xf numFmtId="0" fontId="1" fillId="0" borderId="19" xfId="1" applyNumberFormat="1" applyFont="1" applyFill="1" applyBorder="1" applyAlignment="1">
      <alignment horizontal="center"/>
    </xf>
    <xf numFmtId="0" fontId="2" fillId="0" borderId="19" xfId="1" applyNumberFormat="1" applyFont="1" applyFill="1" applyBorder="1" applyAlignment="1">
      <alignment horizontal="right" vertical="center"/>
    </xf>
    <xf numFmtId="164" fontId="17" fillId="0" borderId="19" xfId="1" applyNumberFormat="1" applyFont="1" applyFill="1" applyBorder="1" applyAlignment="1">
      <alignment horizontal="center" vertical="center"/>
    </xf>
    <xf numFmtId="164" fontId="7" fillId="0" borderId="19" xfId="0" applyNumberFormat="1" applyFont="1" applyBorder="1" applyAlignment="1">
      <alignment horizontal="center" vertical="center" wrapText="1"/>
    </xf>
    <xf numFmtId="164" fontId="1" fillId="0" borderId="19" xfId="1" applyNumberFormat="1" applyFont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left" vertical="center"/>
    </xf>
    <xf numFmtId="164" fontId="1" fillId="0" borderId="19" xfId="1" applyNumberFormat="1" applyFont="1" applyFill="1" applyBorder="1" applyAlignment="1">
      <alignment horizontal="left" vertical="center"/>
    </xf>
    <xf numFmtId="164" fontId="3" fillId="0" borderId="19" xfId="1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 wrapText="1"/>
    </xf>
    <xf numFmtId="164" fontId="7" fillId="0" borderId="22" xfId="1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7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43" fontId="3" fillId="0" borderId="2" xfId="0" applyNumberFormat="1" applyFont="1" applyFill="1" applyBorder="1"/>
    <xf numFmtId="0" fontId="3" fillId="0" borderId="24" xfId="0" applyFont="1" applyFill="1" applyBorder="1"/>
    <xf numFmtId="0" fontId="3" fillId="0" borderId="26" xfId="0" applyFont="1" applyFill="1" applyBorder="1"/>
    <xf numFmtId="0" fontId="3" fillId="0" borderId="26" xfId="0" applyFont="1" applyFill="1" applyBorder="1" applyAlignment="1">
      <alignment horizontal="center"/>
    </xf>
    <xf numFmtId="43" fontId="3" fillId="0" borderId="26" xfId="0" applyNumberFormat="1" applyFont="1" applyFill="1" applyBorder="1"/>
    <xf numFmtId="0" fontId="3" fillId="0" borderId="27" xfId="0" applyFont="1" applyFill="1" applyBorder="1"/>
    <xf numFmtId="0" fontId="3" fillId="0" borderId="19" xfId="0" applyFont="1" applyBorder="1" applyAlignment="1">
      <alignment vertical="center"/>
    </xf>
    <xf numFmtId="0" fontId="3" fillId="0" borderId="19" xfId="0" applyFont="1" applyFill="1" applyBorder="1" applyAlignment="1">
      <alignment vertical="center" wrapText="1"/>
    </xf>
    <xf numFmtId="3" fontId="7" fillId="0" borderId="19" xfId="0" applyNumberFormat="1" applyFont="1" applyBorder="1"/>
    <xf numFmtId="3" fontId="3" fillId="0" borderId="19" xfId="0" applyNumberFormat="1" applyFont="1" applyBorder="1" applyAlignment="1">
      <alignment horizontal="center"/>
    </xf>
    <xf numFmtId="0" fontId="3" fillId="0" borderId="19" xfId="0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3" fontId="7" fillId="0" borderId="19" xfId="0" applyNumberFormat="1" applyFont="1" applyBorder="1" applyAlignment="1">
      <alignment vertical="center" wrapText="1"/>
    </xf>
    <xf numFmtId="3" fontId="3" fillId="0" borderId="19" xfId="0" applyNumberFormat="1" applyFont="1" applyBorder="1" applyAlignment="1">
      <alignment horizontal="right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vertical="center"/>
    </xf>
    <xf numFmtId="3" fontId="3" fillId="0" borderId="19" xfId="0" applyNumberFormat="1" applyFont="1" applyFill="1" applyBorder="1" applyAlignment="1">
      <alignment horizontal="right" vertical="center" wrapText="1"/>
    </xf>
    <xf numFmtId="3" fontId="7" fillId="0" borderId="19" xfId="0" applyNumberFormat="1" applyFont="1" applyFill="1" applyBorder="1" applyAlignment="1">
      <alignment vertical="center" wrapText="1"/>
    </xf>
    <xf numFmtId="3" fontId="7" fillId="7" borderId="19" xfId="0" applyNumberFormat="1" applyFont="1" applyFill="1" applyBorder="1"/>
    <xf numFmtId="0" fontId="7" fillId="0" borderId="18" xfId="0" applyFont="1" applyFill="1" applyBorder="1"/>
    <xf numFmtId="0" fontId="3" fillId="0" borderId="19" xfId="0" applyFont="1" applyFill="1" applyBorder="1"/>
    <xf numFmtId="0" fontId="3" fillId="0" borderId="19" xfId="0" applyFont="1" applyFill="1" applyBorder="1" applyAlignment="1">
      <alignment horizontal="center"/>
    </xf>
    <xf numFmtId="0" fontId="7" fillId="0" borderId="19" xfId="0" applyFont="1" applyFill="1" applyBorder="1"/>
    <xf numFmtId="3" fontId="7" fillId="0" borderId="19" xfId="0" applyNumberFormat="1" applyFont="1" applyFill="1" applyBorder="1"/>
    <xf numFmtId="3" fontId="7" fillId="0" borderId="19" xfId="0" applyNumberFormat="1" applyFont="1" applyFill="1" applyBorder="1" applyAlignment="1">
      <alignment horizontal="right"/>
    </xf>
    <xf numFmtId="0" fontId="3" fillId="0" borderId="20" xfId="0" applyFont="1" applyFill="1" applyBorder="1"/>
    <xf numFmtId="0" fontId="3" fillId="0" borderId="19" xfId="0" applyNumberFormat="1" applyFont="1" applyBorder="1" applyAlignment="1">
      <alignment vertical="center" wrapText="1"/>
    </xf>
    <xf numFmtId="0" fontId="3" fillId="0" borderId="19" xfId="0" applyFont="1" applyBorder="1" applyAlignment="1">
      <alignment wrapText="1"/>
    </xf>
    <xf numFmtId="0" fontId="3" fillId="0" borderId="19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3" fontId="7" fillId="0" borderId="19" xfId="0" applyNumberFormat="1" applyFont="1" applyBorder="1" applyAlignment="1">
      <alignment horizontal="right"/>
    </xf>
    <xf numFmtId="0" fontId="3" fillId="0" borderId="19" xfId="0" applyFont="1" applyBorder="1" applyAlignment="1">
      <alignment horizontal="center" vertical="center"/>
    </xf>
    <xf numFmtId="3" fontId="7" fillId="0" borderId="19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right"/>
    </xf>
    <xf numFmtId="3" fontId="2" fillId="0" borderId="19" xfId="0" applyNumberFormat="1" applyFont="1" applyBorder="1" applyAlignment="1">
      <alignment horizontal="right"/>
    </xf>
    <xf numFmtId="0" fontId="7" fillId="0" borderId="21" xfId="0" applyFont="1" applyFill="1" applyBorder="1"/>
    <xf numFmtId="0" fontId="3" fillId="0" borderId="22" xfId="0" applyFont="1" applyFill="1" applyBorder="1"/>
    <xf numFmtId="0" fontId="3" fillId="0" borderId="22" xfId="0" applyFont="1" applyFill="1" applyBorder="1" applyAlignment="1">
      <alignment horizontal="center"/>
    </xf>
    <xf numFmtId="0" fontId="7" fillId="0" borderId="22" xfId="0" applyFont="1" applyFill="1" applyBorder="1"/>
    <xf numFmtId="3" fontId="7" fillId="0" borderId="22" xfId="0" applyNumberFormat="1" applyFont="1" applyFill="1" applyBorder="1"/>
    <xf numFmtId="3" fontId="7" fillId="0" borderId="22" xfId="0" applyNumberFormat="1" applyFont="1" applyFill="1" applyBorder="1" applyAlignment="1">
      <alignment horizontal="right"/>
    </xf>
    <xf numFmtId="0" fontId="7" fillId="5" borderId="2" xfId="0" applyFont="1" applyFill="1" applyBorder="1"/>
    <xf numFmtId="0" fontId="12" fillId="6" borderId="1" xfId="0" applyFont="1" applyFill="1" applyBorder="1"/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0" fontId="7" fillId="6" borderId="2" xfId="0" applyFont="1" applyFill="1" applyBorder="1"/>
    <xf numFmtId="0" fontId="3" fillId="6" borderId="24" xfId="0" applyFont="1" applyFill="1" applyBorder="1"/>
    <xf numFmtId="164" fontId="7" fillId="6" borderId="19" xfId="1" applyNumberFormat="1" applyFont="1" applyFill="1" applyBorder="1" applyAlignment="1">
      <alignment vertical="center"/>
    </xf>
    <xf numFmtId="164" fontId="3" fillId="6" borderId="19" xfId="1" applyNumberFormat="1" applyFont="1" applyFill="1" applyBorder="1" applyAlignment="1">
      <alignment vertical="center"/>
    </xf>
    <xf numFmtId="164" fontId="3" fillId="6" borderId="19" xfId="1" applyNumberFormat="1" applyFont="1" applyFill="1" applyBorder="1" applyAlignment="1">
      <alignment horizontal="center" vertical="center"/>
    </xf>
    <xf numFmtId="164" fontId="1" fillId="6" borderId="19" xfId="1" applyNumberFormat="1" applyFont="1" applyFill="1" applyBorder="1" applyAlignment="1">
      <alignment vertical="center"/>
    </xf>
    <xf numFmtId="164" fontId="2" fillId="6" borderId="19" xfId="1" applyNumberFormat="1" applyFont="1" applyFill="1" applyBorder="1" applyAlignment="1">
      <alignment horizontal="left" vertical="center" wrapText="1"/>
    </xf>
    <xf numFmtId="164" fontId="3" fillId="0" borderId="19" xfId="1" applyNumberFormat="1" applyFont="1" applyFill="1" applyBorder="1" applyAlignment="1">
      <alignment horizontal="center" vertical="center"/>
    </xf>
    <xf numFmtId="164" fontId="7" fillId="0" borderId="19" xfId="1" applyNumberFormat="1" applyFont="1" applyFill="1" applyBorder="1" applyAlignment="1">
      <alignment vertical="center"/>
    </xf>
    <xf numFmtId="164" fontId="13" fillId="6" borderId="19" xfId="1" applyNumberFormat="1" applyFont="1" applyFill="1" applyBorder="1" applyAlignment="1">
      <alignment horizontal="center" vertical="center"/>
    </xf>
    <xf numFmtId="164" fontId="13" fillId="6" borderId="19" xfId="1" applyNumberFormat="1" applyFont="1" applyFill="1" applyBorder="1" applyAlignment="1">
      <alignment vertical="center"/>
    </xf>
    <xf numFmtId="164" fontId="3" fillId="6" borderId="19" xfId="1" applyNumberFormat="1" applyFont="1" applyFill="1" applyBorder="1" applyAlignment="1"/>
    <xf numFmtId="164" fontId="11" fillId="6" borderId="19" xfId="1" applyNumberFormat="1" applyFont="1" applyFill="1" applyBorder="1" applyAlignment="1">
      <alignment vertical="center"/>
    </xf>
    <xf numFmtId="164" fontId="7" fillId="6" borderId="19" xfId="1" applyNumberFormat="1" applyFont="1" applyFill="1" applyBorder="1" applyAlignment="1">
      <alignment horizontal="center" vertical="center"/>
    </xf>
    <xf numFmtId="164" fontId="18" fillId="6" borderId="19" xfId="1" applyNumberFormat="1" applyFont="1" applyFill="1" applyBorder="1" applyAlignment="1">
      <alignment horizontal="center" vertical="center"/>
    </xf>
    <xf numFmtId="43" fontId="3" fillId="6" borderId="19" xfId="1" applyFont="1" applyFill="1" applyBorder="1"/>
    <xf numFmtId="43" fontId="7" fillId="6" borderId="19" xfId="0" applyNumberFormat="1" applyFont="1" applyFill="1" applyBorder="1"/>
    <xf numFmtId="0" fontId="7" fillId="6" borderId="19" xfId="0" applyFont="1" applyFill="1" applyBorder="1" applyAlignment="1">
      <alignment horizontal="right"/>
    </xf>
    <xf numFmtId="164" fontId="3" fillId="6" borderId="19" xfId="1" applyNumberFormat="1" applyFont="1" applyFill="1" applyBorder="1"/>
    <xf numFmtId="164" fontId="7" fillId="6" borderId="19" xfId="0" applyNumberFormat="1" applyFont="1" applyFill="1" applyBorder="1"/>
    <xf numFmtId="164" fontId="13" fillId="6" borderId="19" xfId="1" applyNumberFormat="1" applyFont="1" applyFill="1" applyBorder="1"/>
    <xf numFmtId="164" fontId="19" fillId="6" borderId="19" xfId="0" applyNumberFormat="1" applyFont="1" applyFill="1" applyBorder="1"/>
    <xf numFmtId="0" fontId="3" fillId="6" borderId="19" xfId="0" applyFont="1" applyFill="1" applyBorder="1" applyAlignment="1">
      <alignment wrapText="1"/>
    </xf>
    <xf numFmtId="0" fontId="13" fillId="6" borderId="19" xfId="0" applyFont="1" applyFill="1" applyBorder="1" applyAlignment="1">
      <alignment horizontal="center"/>
    </xf>
    <xf numFmtId="164" fontId="3" fillId="6" borderId="19" xfId="0" applyNumberFormat="1" applyFont="1" applyFill="1" applyBorder="1"/>
    <xf numFmtId="164" fontId="7" fillId="6" borderId="19" xfId="1" applyNumberFormat="1" applyFont="1" applyFill="1" applyBorder="1"/>
    <xf numFmtId="0" fontId="1" fillId="6" borderId="19" xfId="0" applyFont="1" applyFill="1" applyBorder="1" applyAlignment="1">
      <alignment horizontal="center"/>
    </xf>
    <xf numFmtId="0" fontId="7" fillId="6" borderId="19" xfId="0" applyFont="1" applyFill="1" applyBorder="1" applyAlignment="1">
      <alignment horizontal="right" vertical="center"/>
    </xf>
    <xf numFmtId="16" fontId="3" fillId="6" borderId="19" xfId="0" quotePrefix="1" applyNumberFormat="1" applyFont="1" applyFill="1" applyBorder="1" applyAlignment="1">
      <alignment horizontal="center"/>
    </xf>
    <xf numFmtId="0" fontId="3" fillId="6" borderId="19" xfId="0" quotePrefix="1" applyFont="1" applyFill="1" applyBorder="1" applyAlignment="1">
      <alignment horizontal="center"/>
    </xf>
    <xf numFmtId="43" fontId="3" fillId="6" borderId="19" xfId="0" applyNumberFormat="1" applyFont="1" applyFill="1" applyBorder="1"/>
    <xf numFmtId="0" fontId="3" fillId="0" borderId="19" xfId="0" applyFont="1" applyFill="1" applyBorder="1" applyAlignment="1">
      <alignment wrapText="1"/>
    </xf>
    <xf numFmtId="0" fontId="7" fillId="0" borderId="19" xfId="0" applyFont="1" applyFill="1" applyBorder="1" applyAlignment="1">
      <alignment horizontal="right"/>
    </xf>
    <xf numFmtId="43" fontId="3" fillId="0" borderId="19" xfId="1" applyFont="1" applyFill="1" applyBorder="1"/>
    <xf numFmtId="164" fontId="3" fillId="0" borderId="19" xfId="1" applyNumberFormat="1" applyFont="1" applyFill="1" applyBorder="1"/>
    <xf numFmtId="164" fontId="7" fillId="0" borderId="19" xfId="1" applyNumberFormat="1" applyFont="1" applyFill="1" applyBorder="1" applyAlignment="1"/>
    <xf numFmtId="164" fontId="3" fillId="6" borderId="30" xfId="1" applyNumberFormat="1" applyFont="1" applyFill="1" applyBorder="1" applyAlignment="1">
      <alignment vertical="center" wrapText="1"/>
    </xf>
    <xf numFmtId="164" fontId="7" fillId="6" borderId="19" xfId="1" applyNumberFormat="1" applyFont="1" applyFill="1" applyBorder="1" applyAlignment="1">
      <alignment horizontal="right" vertical="center"/>
    </xf>
    <xf numFmtId="164" fontId="20" fillId="6" borderId="19" xfId="1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horizontal="center" vertical="top"/>
    </xf>
    <xf numFmtId="0" fontId="7" fillId="0" borderId="19" xfId="0" applyFont="1" applyFill="1" applyBorder="1" applyAlignment="1">
      <alignment horizontal="right" vertical="top"/>
    </xf>
    <xf numFmtId="0" fontId="0" fillId="0" borderId="19" xfId="0" applyFill="1" applyBorder="1" applyAlignment="1">
      <alignment vertical="top"/>
    </xf>
    <xf numFmtId="3" fontId="3" fillId="0" borderId="19" xfId="0" applyNumberFormat="1" applyFont="1" applyFill="1" applyBorder="1" applyAlignment="1">
      <alignment vertical="top"/>
    </xf>
    <xf numFmtId="4" fontId="3" fillId="0" borderId="19" xfId="0" applyNumberFormat="1" applyFont="1" applyFill="1" applyBorder="1" applyAlignment="1">
      <alignment vertical="top"/>
    </xf>
    <xf numFmtId="164" fontId="7" fillId="0" borderId="19" xfId="0" applyNumberFormat="1" applyFont="1" applyFill="1" applyBorder="1" applyAlignment="1">
      <alignment vertical="top"/>
    </xf>
    <xf numFmtId="4" fontId="13" fillId="0" borderId="19" xfId="0" applyNumberFormat="1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top" wrapText="1"/>
    </xf>
    <xf numFmtId="165" fontId="3" fillId="0" borderId="19" xfId="0" applyNumberFormat="1" applyFont="1" applyFill="1" applyBorder="1" applyAlignment="1">
      <alignment vertical="top"/>
    </xf>
    <xf numFmtId="0" fontId="3" fillId="0" borderId="19" xfId="0" applyFont="1" applyFill="1" applyBorder="1" applyAlignment="1">
      <alignment horizontal="left" vertical="top"/>
    </xf>
    <xf numFmtId="4" fontId="3" fillId="0" borderId="19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0" fillId="0" borderId="22" xfId="0" applyFill="1" applyBorder="1" applyAlignment="1">
      <alignment vertical="top"/>
    </xf>
    <xf numFmtId="4" fontId="3" fillId="0" borderId="22" xfId="0" applyNumberFormat="1" applyFont="1" applyFill="1" applyBorder="1" applyAlignment="1">
      <alignment vertical="top"/>
    </xf>
    <xf numFmtId="3" fontId="3" fillId="0" borderId="22" xfId="0" applyNumberFormat="1" applyFont="1" applyFill="1" applyBorder="1" applyAlignment="1">
      <alignment vertical="top"/>
    </xf>
    <xf numFmtId="0" fontId="3" fillId="0" borderId="19" xfId="0" applyFont="1" applyFill="1" applyBorder="1" applyAlignment="1">
      <alignment vertical="top"/>
    </xf>
    <xf numFmtId="4" fontId="3" fillId="0" borderId="30" xfId="0" applyNumberFormat="1" applyFont="1" applyFill="1" applyBorder="1" applyAlignment="1">
      <alignment vertical="top"/>
    </xf>
    <xf numFmtId="164" fontId="7" fillId="0" borderId="19" xfId="1" applyNumberFormat="1" applyFont="1" applyFill="1" applyBorder="1" applyAlignment="1">
      <alignment vertical="top"/>
    </xf>
    <xf numFmtId="164" fontId="3" fillId="0" borderId="19" xfId="0" applyNumberFormat="1" applyFont="1" applyFill="1" applyBorder="1" applyAlignment="1">
      <alignment vertical="top"/>
    </xf>
    <xf numFmtId="164" fontId="7" fillId="7" borderId="18" xfId="0" applyNumberFormat="1" applyFont="1" applyFill="1" applyBorder="1" applyAlignment="1">
      <alignment vertical="center"/>
    </xf>
    <xf numFmtId="164" fontId="3" fillId="7" borderId="19" xfId="0" applyNumberFormat="1" applyFont="1" applyFill="1" applyBorder="1"/>
    <xf numFmtId="164" fontId="3" fillId="7" borderId="19" xfId="0" applyNumberFormat="1" applyFont="1" applyFill="1" applyBorder="1" applyAlignment="1">
      <alignment horizontal="center"/>
    </xf>
    <xf numFmtId="164" fontId="7" fillId="7" borderId="19" xfId="0" applyNumberFormat="1" applyFont="1" applyFill="1" applyBorder="1"/>
    <xf numFmtId="164" fontId="7" fillId="0" borderId="21" xfId="0" applyNumberFormat="1" applyFont="1" applyFill="1" applyBorder="1" applyAlignment="1">
      <alignment vertical="center"/>
    </xf>
    <xf numFmtId="164" fontId="3" fillId="0" borderId="22" xfId="0" applyNumberFormat="1" applyFont="1" applyFill="1" applyBorder="1"/>
    <xf numFmtId="164" fontId="3" fillId="0" borderId="22" xfId="0" applyNumberFormat="1" applyFont="1" applyFill="1" applyBorder="1" applyAlignment="1">
      <alignment horizontal="center"/>
    </xf>
    <xf numFmtId="164" fontId="7" fillId="0" borderId="22" xfId="0" applyNumberFormat="1" applyFont="1" applyFill="1" applyBorder="1"/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left"/>
    </xf>
    <xf numFmtId="0" fontId="2" fillId="0" borderId="33" xfId="0" applyFont="1" applyBorder="1" applyAlignment="1">
      <alignment vertical="center"/>
    </xf>
    <xf numFmtId="0" fontId="1" fillId="0" borderId="34" xfId="0" applyFont="1" applyBorder="1"/>
    <xf numFmtId="0" fontId="1" fillId="0" borderId="19" xfId="0" applyFont="1" applyBorder="1" applyAlignment="1">
      <alignment horizontal="center"/>
    </xf>
    <xf numFmtId="167" fontId="1" fillId="0" borderId="19" xfId="3" applyNumberFormat="1" applyFont="1" applyFill="1" applyBorder="1" applyAlignment="1" applyProtection="1">
      <alignment horizontal="center"/>
    </xf>
    <xf numFmtId="164" fontId="1" fillId="0" borderId="19" xfId="1" applyNumberFormat="1" applyFont="1" applyFill="1" applyBorder="1" applyAlignment="1" applyProtection="1"/>
    <xf numFmtId="43" fontId="2" fillId="0" borderId="19" xfId="1" applyFont="1" applyFill="1" applyBorder="1" applyAlignment="1" applyProtection="1"/>
    <xf numFmtId="0" fontId="1" fillId="0" borderId="19" xfId="0" applyFont="1" applyBorder="1" applyAlignment="1">
      <alignment vertical="top" wrapText="1"/>
    </xf>
    <xf numFmtId="0" fontId="1" fillId="0" borderId="35" xfId="0" applyFont="1" applyBorder="1" applyAlignment="1">
      <alignment horizontal="left" vertical="center" indent="2"/>
    </xf>
    <xf numFmtId="167" fontId="2" fillId="0" borderId="19" xfId="3" applyNumberFormat="1" applyFont="1" applyFill="1" applyBorder="1" applyAlignment="1" applyProtection="1">
      <alignment horizontal="right"/>
    </xf>
    <xf numFmtId="0" fontId="2" fillId="0" borderId="36" xfId="0" applyFont="1" applyBorder="1" applyAlignment="1">
      <alignment wrapText="1"/>
    </xf>
    <xf numFmtId="0" fontId="1" fillId="0" borderId="34" xfId="0" applyFont="1" applyBorder="1" applyAlignment="1">
      <alignment shrinkToFit="1"/>
    </xf>
    <xf numFmtId="0" fontId="1" fillId="0" borderId="36" xfId="0" applyFont="1" applyBorder="1" applyAlignment="1">
      <alignment wrapText="1"/>
    </xf>
    <xf numFmtId="0" fontId="1" fillId="0" borderId="34" xfId="0" applyFont="1" applyBorder="1" applyAlignment="1">
      <alignment vertical="center" shrinkToFit="1"/>
    </xf>
    <xf numFmtId="0" fontId="1" fillId="0" borderId="36" xfId="0" applyFont="1" applyBorder="1" applyAlignment="1">
      <alignment horizontal="left" vertical="center" wrapText="1" indent="2"/>
    </xf>
    <xf numFmtId="164" fontId="1" fillId="0" borderId="19" xfId="1" applyNumberFormat="1" applyFont="1" applyBorder="1"/>
    <xf numFmtId="0" fontId="2" fillId="0" borderId="36" xfId="0" applyFont="1" applyBorder="1" applyAlignment="1">
      <alignment vertical="top" wrapText="1"/>
    </xf>
    <xf numFmtId="0" fontId="1" fillId="0" borderId="34" xfId="0" applyFont="1" applyFill="1" applyBorder="1" applyAlignment="1">
      <alignment horizontal="left" shrinkToFit="1"/>
    </xf>
    <xf numFmtId="0" fontId="1" fillId="0" borderId="37" xfId="0" applyFont="1" applyFill="1" applyBorder="1" applyAlignment="1">
      <alignment horizontal="left" indent="2" shrinkToFit="1"/>
    </xf>
    <xf numFmtId="0" fontId="1" fillId="0" borderId="34" xfId="0" applyFont="1" applyBorder="1" applyAlignment="1">
      <alignment horizontal="left" shrinkToFit="1"/>
    </xf>
    <xf numFmtId="164" fontId="2" fillId="0" borderId="19" xfId="1" applyNumberFormat="1" applyFont="1" applyFill="1" applyBorder="1" applyAlignment="1" applyProtection="1"/>
    <xf numFmtId="0" fontId="1" fillId="0" borderId="37" xfId="0" applyFont="1" applyBorder="1" applyAlignment="1">
      <alignment horizontal="left" indent="2" shrinkToFit="1"/>
    </xf>
    <xf numFmtId="0" fontId="1" fillId="0" borderId="37" xfId="0" applyFont="1" applyBorder="1" applyAlignment="1">
      <alignment horizontal="left" indent="3" shrinkToFit="1"/>
    </xf>
    <xf numFmtId="0" fontId="1" fillId="0" borderId="35" xfId="0" applyFont="1" applyBorder="1" applyAlignment="1">
      <alignment horizontal="left" indent="3" shrinkToFit="1"/>
    </xf>
    <xf numFmtId="0" fontId="1" fillId="6" borderId="38" xfId="0" applyFont="1" applyFill="1" applyBorder="1"/>
    <xf numFmtId="0" fontId="7" fillId="0" borderId="39" xfId="0" applyFont="1" applyBorder="1" applyAlignment="1">
      <alignment vertical="top" wrapText="1"/>
    </xf>
    <xf numFmtId="0" fontId="13" fillId="0" borderId="40" xfId="0" applyFont="1" applyBorder="1"/>
    <xf numFmtId="0" fontId="13" fillId="0" borderId="19" xfId="0" applyFont="1" applyBorder="1" applyAlignment="1">
      <alignment horizontal="center"/>
    </xf>
    <xf numFmtId="0" fontId="13" fillId="0" borderId="19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6" borderId="37" xfId="0" applyFont="1" applyFill="1" applyBorder="1" applyAlignment="1">
      <alignment horizontal="left" indent="2" shrinkToFit="1"/>
    </xf>
    <xf numFmtId="0" fontId="1" fillId="6" borderId="34" xfId="0" applyFont="1" applyFill="1" applyBorder="1" applyAlignment="1">
      <alignment horizontal="left" shrinkToFit="1"/>
    </xf>
    <xf numFmtId="0" fontId="2" fillId="6" borderId="19" xfId="0" applyFont="1" applyFill="1" applyBorder="1" applyAlignment="1">
      <alignment horizontal="center"/>
    </xf>
    <xf numFmtId="164" fontId="1" fillId="6" borderId="19" xfId="1" applyNumberFormat="1" applyFont="1" applyFill="1" applyBorder="1" applyAlignment="1" applyProtection="1"/>
    <xf numFmtId="0" fontId="1" fillId="6" borderId="19" xfId="0" applyFont="1" applyFill="1" applyBorder="1" applyAlignment="1">
      <alignment vertical="top" wrapText="1"/>
    </xf>
    <xf numFmtId="0" fontId="1" fillId="6" borderId="37" xfId="0" applyFont="1" applyFill="1" applyBorder="1" applyAlignment="1">
      <alignment horizontal="left" indent="2"/>
    </xf>
    <xf numFmtId="0" fontId="1" fillId="6" borderId="36" xfId="0" applyFont="1" applyFill="1" applyBorder="1" applyAlignment="1">
      <alignment horizontal="left" indent="2"/>
    </xf>
    <xf numFmtId="3" fontId="1" fillId="6" borderId="19" xfId="3" applyNumberFormat="1" applyFont="1" applyFill="1" applyBorder="1" applyAlignment="1" applyProtection="1">
      <alignment horizontal="center"/>
    </xf>
    <xf numFmtId="0" fontId="2" fillId="0" borderId="19" xfId="0" applyFont="1" applyBorder="1" applyAlignment="1">
      <alignment vertical="top"/>
    </xf>
    <xf numFmtId="0" fontId="1" fillId="0" borderId="41" xfId="0" applyFont="1" applyBorder="1" applyAlignment="1">
      <alignment horizontal="left" shrinkToFit="1"/>
    </xf>
    <xf numFmtId="3" fontId="13" fillId="0" borderId="19" xfId="3" applyNumberFormat="1" applyFont="1" applyFill="1" applyBorder="1" applyAlignment="1" applyProtection="1">
      <alignment horizontal="center"/>
    </xf>
    <xf numFmtId="0" fontId="1" fillId="0" borderId="19" xfId="0" applyFont="1" applyBorder="1" applyAlignment="1">
      <alignment horizontal="left" vertical="center" indent="2"/>
    </xf>
    <xf numFmtId="0" fontId="1" fillId="0" borderId="41" xfId="0" applyFont="1" applyBorder="1" applyAlignment="1">
      <alignment vertical="center" wrapText="1"/>
    </xf>
    <xf numFmtId="3" fontId="1" fillId="0" borderId="19" xfId="1" applyNumberFormat="1" applyFont="1" applyFill="1" applyBorder="1" applyAlignment="1" applyProtection="1">
      <alignment horizontal="center"/>
    </xf>
    <xf numFmtId="168" fontId="1" fillId="0" borderId="19" xfId="1" applyNumberFormat="1" applyFont="1" applyFill="1" applyBorder="1" applyAlignment="1" applyProtection="1">
      <alignment horizontal="center"/>
    </xf>
    <xf numFmtId="0" fontId="1" fillId="0" borderId="42" xfId="0" applyFont="1" applyBorder="1" applyAlignment="1">
      <alignment horizontal="left" vertical="center" indent="2"/>
    </xf>
    <xf numFmtId="0" fontId="1" fillId="0" borderId="34" xfId="0" applyFont="1" applyBorder="1" applyAlignment="1">
      <alignment vertical="center" wrapText="1"/>
    </xf>
    <xf numFmtId="1" fontId="1" fillId="0" borderId="19" xfId="1" applyNumberFormat="1" applyFont="1" applyFill="1" applyBorder="1" applyAlignment="1" applyProtection="1">
      <alignment horizontal="center"/>
    </xf>
    <xf numFmtId="0" fontId="1" fillId="0" borderId="37" xfId="0" applyFont="1" applyBorder="1" applyAlignment="1">
      <alignment horizontal="left" vertical="center" indent="2"/>
    </xf>
    <xf numFmtId="0" fontId="1" fillId="0" borderId="34" xfId="0" applyFont="1" applyBorder="1" applyAlignment="1">
      <alignment vertical="center"/>
    </xf>
    <xf numFmtId="3" fontId="13" fillId="0" borderId="19" xfId="1" applyNumberFormat="1" applyFont="1" applyFill="1" applyBorder="1" applyAlignment="1" applyProtection="1">
      <alignment horizontal="center"/>
    </xf>
    <xf numFmtId="1" fontId="13" fillId="0" borderId="19" xfId="1" applyNumberFormat="1" applyFont="1" applyFill="1" applyBorder="1" applyAlignment="1" applyProtection="1">
      <alignment horizontal="center"/>
    </xf>
    <xf numFmtId="0" fontId="1" fillId="0" borderId="37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3" fontId="1" fillId="0" borderId="19" xfId="0" applyNumberFormat="1" applyFont="1" applyBorder="1" applyAlignment="1">
      <alignment horizontal="center" vertical="top"/>
    </xf>
    <xf numFmtId="164" fontId="1" fillId="0" borderId="19" xfId="1" applyNumberFormat="1" applyFont="1" applyBorder="1" applyAlignment="1">
      <alignment vertical="top"/>
    </xf>
    <xf numFmtId="0" fontId="1" fillId="0" borderId="43" xfId="0" applyFont="1" applyBorder="1" applyAlignment="1">
      <alignment vertical="center" wrapText="1"/>
    </xf>
    <xf numFmtId="0" fontId="1" fillId="0" borderId="34" xfId="0" applyFont="1" applyBorder="1" applyAlignment="1">
      <alignment horizontal="left" vertical="center" wrapText="1"/>
    </xf>
    <xf numFmtId="3" fontId="1" fillId="0" borderId="19" xfId="0" applyNumberFormat="1" applyFont="1" applyBorder="1" applyAlignment="1">
      <alignment horizontal="center"/>
    </xf>
    <xf numFmtId="0" fontId="1" fillId="0" borderId="37" xfId="0" applyFont="1" applyFill="1" applyBorder="1" applyAlignment="1">
      <alignment horizontal="left" vertical="center" indent="2"/>
    </xf>
    <xf numFmtId="0" fontId="1" fillId="0" borderId="34" xfId="0" applyFont="1" applyFill="1" applyBorder="1" applyAlignment="1">
      <alignment vertical="center"/>
    </xf>
    <xf numFmtId="0" fontId="1" fillId="0" borderId="37" xfId="0" applyFont="1" applyBorder="1" applyAlignment="1">
      <alignment horizontal="left" vertical="center" indent="2" shrinkToFit="1"/>
    </xf>
    <xf numFmtId="0" fontId="2" fillId="0" borderId="33" xfId="0" applyFont="1" applyBorder="1" applyAlignment="1">
      <alignment vertical="center" wrapText="1"/>
    </xf>
    <xf numFmtId="0" fontId="1" fillId="0" borderId="43" xfId="0" applyFont="1" applyBorder="1" applyAlignment="1">
      <alignment vertical="center" shrinkToFit="1"/>
    </xf>
    <xf numFmtId="43" fontId="1" fillId="0" borderId="19" xfId="1" applyFont="1" applyFill="1" applyBorder="1" applyAlignment="1" applyProtection="1"/>
    <xf numFmtId="0" fontId="1" fillId="0" borderId="34" xfId="0" applyFont="1" applyBorder="1" applyAlignment="1">
      <alignment horizontal="left" vertical="center" indent="2"/>
    </xf>
    <xf numFmtId="43" fontId="1" fillId="0" borderId="19" xfId="1" applyFont="1" applyBorder="1"/>
    <xf numFmtId="0" fontId="1" fillId="0" borderId="37" xfId="0" applyFont="1" applyBorder="1" applyAlignment="1">
      <alignment horizontal="left" vertical="center" wrapText="1" indent="2" shrinkToFit="1"/>
    </xf>
    <xf numFmtId="0" fontId="1" fillId="0" borderId="34" xfId="0" applyFont="1" applyBorder="1" applyAlignment="1">
      <alignment vertical="center" wrapText="1" shrinkToFit="1"/>
    </xf>
    <xf numFmtId="0" fontId="1" fillId="0" borderId="19" xfId="0" applyFont="1" applyBorder="1" applyAlignment="1">
      <alignment horizontal="center" shrinkToFit="1"/>
    </xf>
    <xf numFmtId="0" fontId="2" fillId="0" borderId="33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/>
    </xf>
    <xf numFmtId="0" fontId="1" fillId="0" borderId="44" xfId="0" applyFont="1" applyBorder="1" applyAlignment="1">
      <alignment vertical="top" wrapText="1"/>
    </xf>
    <xf numFmtId="0" fontId="3" fillId="6" borderId="19" xfId="0" applyFont="1" applyFill="1" applyBorder="1" applyAlignment="1">
      <alignment horizontal="center" vertical="center"/>
    </xf>
    <xf numFmtId="0" fontId="1" fillId="0" borderId="44" xfId="0" applyFont="1" applyBorder="1" applyAlignment="1">
      <alignment vertical="center" wrapText="1" shrinkToFit="1"/>
    </xf>
    <xf numFmtId="0" fontId="1" fillId="0" borderId="34" xfId="0" applyFont="1" applyBorder="1" applyAlignment="1">
      <alignment horizontal="left" vertical="center" wrapText="1" indent="2" shrinkToFit="1"/>
    </xf>
    <xf numFmtId="0" fontId="1" fillId="0" borderId="45" xfId="0" applyFont="1" applyBorder="1" applyAlignment="1">
      <alignment vertical="center" wrapText="1"/>
    </xf>
    <xf numFmtId="43" fontId="1" fillId="0" borderId="19" xfId="1" applyFont="1" applyFill="1" applyBorder="1" applyAlignment="1" applyProtection="1">
      <alignment vertical="center"/>
    </xf>
    <xf numFmtId="0" fontId="2" fillId="8" borderId="36" xfId="0" applyFont="1" applyFill="1" applyBorder="1" applyAlignment="1">
      <alignment horizontal="right" vertical="center" indent="2" shrinkToFit="1"/>
    </xf>
    <xf numFmtId="0" fontId="2" fillId="8" borderId="34" xfId="0" applyFont="1" applyFill="1" applyBorder="1" applyAlignment="1">
      <alignment horizontal="right" vertical="center" shrinkToFit="1"/>
    </xf>
    <xf numFmtId="0" fontId="2" fillId="8" borderId="19" xfId="0" applyFont="1" applyFill="1" applyBorder="1" applyAlignment="1">
      <alignment horizontal="center" shrinkToFit="1"/>
    </xf>
    <xf numFmtId="167" fontId="7" fillId="8" borderId="19" xfId="1" applyNumberFormat="1" applyFont="1" applyFill="1" applyBorder="1" applyAlignment="1" applyProtection="1">
      <alignment horizontal="right"/>
    </xf>
    <xf numFmtId="164" fontId="2" fillId="8" borderId="19" xfId="1" applyNumberFormat="1" applyFont="1" applyFill="1" applyBorder="1" applyAlignment="1" applyProtection="1"/>
    <xf numFmtId="43" fontId="2" fillId="8" borderId="19" xfId="1" applyFont="1" applyFill="1" applyBorder="1" applyAlignment="1" applyProtection="1"/>
    <xf numFmtId="0" fontId="2" fillId="8" borderId="19" xfId="0" applyFont="1" applyFill="1" applyBorder="1" applyAlignment="1">
      <alignment vertical="top" wrapText="1"/>
    </xf>
    <xf numFmtId="0" fontId="3" fillId="6" borderId="46" xfId="0" applyFont="1" applyFill="1" applyBorder="1" applyAlignment="1">
      <alignment vertical="center" wrapText="1"/>
    </xf>
    <xf numFmtId="167" fontId="3" fillId="6" borderId="19" xfId="3" applyNumberFormat="1" applyFont="1" applyFill="1" applyBorder="1" applyAlignment="1" applyProtection="1">
      <alignment horizontal="right"/>
    </xf>
    <xf numFmtId="166" fontId="3" fillId="6" borderId="19" xfId="3" applyFont="1" applyFill="1" applyBorder="1" applyAlignment="1" applyProtection="1">
      <alignment vertical="center"/>
    </xf>
    <xf numFmtId="43" fontId="1" fillId="6" borderId="19" xfId="1" applyFont="1" applyFill="1" applyBorder="1" applyAlignment="1" applyProtection="1">
      <alignment vertical="center"/>
    </xf>
    <xf numFmtId="168" fontId="7" fillId="6" borderId="19" xfId="3" applyNumberFormat="1" applyFont="1" applyFill="1" applyBorder="1" applyAlignment="1" applyProtection="1">
      <alignment vertical="center"/>
    </xf>
    <xf numFmtId="0" fontId="3" fillId="6" borderId="19" xfId="0" applyFont="1" applyFill="1" applyBorder="1" applyAlignment="1">
      <alignment vertical="top" wrapText="1"/>
    </xf>
    <xf numFmtId="0" fontId="3" fillId="6" borderId="19" xfId="0" applyFont="1" applyFill="1" applyBorder="1" applyAlignment="1">
      <alignment horizontal="left" vertical="center" indent="2"/>
    </xf>
    <xf numFmtId="0" fontId="3" fillId="6" borderId="41" xfId="0" applyFont="1" applyFill="1" applyBorder="1" applyAlignment="1">
      <alignment vertical="center"/>
    </xf>
    <xf numFmtId="3" fontId="3" fillId="6" borderId="19" xfId="0" applyNumberFormat="1" applyFont="1" applyFill="1" applyBorder="1" applyAlignment="1">
      <alignment horizontal="center"/>
    </xf>
    <xf numFmtId="166" fontId="3" fillId="6" borderId="19" xfId="3" applyFont="1" applyFill="1" applyBorder="1" applyAlignment="1" applyProtection="1"/>
    <xf numFmtId="43" fontId="1" fillId="6" borderId="19" xfId="1" applyFont="1" applyFill="1" applyBorder="1" applyAlignment="1" applyProtection="1"/>
    <xf numFmtId="166" fontId="7" fillId="6" borderId="19" xfId="3" applyFont="1" applyFill="1" applyBorder="1" applyAlignment="1" applyProtection="1"/>
    <xf numFmtId="0" fontId="3" fillId="6" borderId="41" xfId="0" applyFont="1" applyFill="1" applyBorder="1" applyAlignment="1">
      <alignment vertical="center" wrapText="1"/>
    </xf>
    <xf numFmtId="164" fontId="3" fillId="0" borderId="19" xfId="1" applyNumberFormat="1" applyFont="1" applyBorder="1" applyAlignment="1">
      <alignment horizontal="center"/>
    </xf>
    <xf numFmtId="164" fontId="3" fillId="6" borderId="19" xfId="3" applyNumberFormat="1" applyFont="1" applyFill="1" applyBorder="1" applyAlignment="1" applyProtection="1"/>
    <xf numFmtId="0" fontId="3" fillId="6" borderId="40" xfId="0" applyFont="1" applyFill="1" applyBorder="1" applyAlignment="1">
      <alignment vertical="center" wrapText="1"/>
    </xf>
    <xf numFmtId="164" fontId="13" fillId="0" borderId="19" xfId="0" applyNumberFormat="1" applyFont="1" applyBorder="1"/>
    <xf numFmtId="0" fontId="3" fillId="6" borderId="45" xfId="0" applyFont="1" applyFill="1" applyBorder="1" applyAlignment="1">
      <alignment vertical="center"/>
    </xf>
    <xf numFmtId="0" fontId="3" fillId="6" borderId="45" xfId="0" applyFont="1" applyFill="1" applyBorder="1" applyAlignment="1">
      <alignment horizontal="left" vertical="center" wrapText="1"/>
    </xf>
    <xf numFmtId="164" fontId="1" fillId="6" borderId="19" xfId="3" applyNumberFormat="1" applyFont="1" applyFill="1" applyBorder="1" applyAlignment="1" applyProtection="1"/>
    <xf numFmtId="164" fontId="13" fillId="6" borderId="19" xfId="3" applyNumberFormat="1" applyFont="1" applyFill="1" applyBorder="1" applyAlignment="1" applyProtection="1"/>
    <xf numFmtId="0" fontId="3" fillId="6" borderId="40" xfId="0" applyFont="1" applyFill="1" applyBorder="1" applyAlignment="1">
      <alignment horizontal="left" vertical="center" wrapText="1"/>
    </xf>
    <xf numFmtId="3" fontId="3" fillId="6" borderId="19" xfId="0" applyNumberFormat="1" applyFont="1" applyFill="1" applyBorder="1" applyAlignment="1">
      <alignment horizontal="center" vertical="center"/>
    </xf>
    <xf numFmtId="167" fontId="7" fillId="6" borderId="19" xfId="3" applyNumberFormat="1" applyFont="1" applyFill="1" applyBorder="1" applyAlignment="1" applyProtection="1">
      <alignment horizontal="right"/>
    </xf>
    <xf numFmtId="0" fontId="3" fillId="0" borderId="40" xfId="0" applyFont="1" applyBorder="1" applyAlignment="1">
      <alignment horizontal="left" vertical="center" wrapText="1"/>
    </xf>
    <xf numFmtId="3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Fill="1" applyBorder="1" applyAlignment="1">
      <alignment horizontal="center" vertical="center"/>
    </xf>
    <xf numFmtId="164" fontId="3" fillId="0" borderId="19" xfId="3" applyNumberFormat="1" applyFont="1" applyFill="1" applyBorder="1" applyAlignment="1" applyProtection="1">
      <alignment vertical="center"/>
    </xf>
    <xf numFmtId="164" fontId="1" fillId="0" borderId="19" xfId="1" applyNumberFormat="1" applyFont="1" applyFill="1" applyBorder="1" applyAlignment="1" applyProtection="1">
      <alignment vertical="center"/>
    </xf>
    <xf numFmtId="0" fontId="3" fillId="0" borderId="19" xfId="0" applyFont="1" applyBorder="1" applyAlignment="1">
      <alignment vertical="top" wrapText="1"/>
    </xf>
    <xf numFmtId="0" fontId="3" fillId="0" borderId="40" xfId="0" applyFont="1" applyBorder="1" applyAlignment="1">
      <alignment vertical="center"/>
    </xf>
    <xf numFmtId="168" fontId="3" fillId="0" borderId="19" xfId="3" applyNumberFormat="1" applyFont="1" applyFill="1" applyBorder="1" applyAlignment="1" applyProtection="1"/>
    <xf numFmtId="166" fontId="3" fillId="0" borderId="19" xfId="3" applyFont="1" applyFill="1" applyBorder="1" applyAlignment="1" applyProtection="1"/>
    <xf numFmtId="0" fontId="3" fillId="0" borderId="40" xfId="0" applyFont="1" applyBorder="1" applyAlignment="1">
      <alignment vertical="center" wrapText="1"/>
    </xf>
    <xf numFmtId="0" fontId="13" fillId="0" borderId="19" xfId="0" applyFont="1" applyBorder="1"/>
    <xf numFmtId="168" fontId="13" fillId="0" borderId="19" xfId="3" applyNumberFormat="1" applyFont="1" applyFill="1" applyBorder="1" applyAlignment="1" applyProtection="1"/>
    <xf numFmtId="0" fontId="3" fillId="0" borderId="46" xfId="0" applyFont="1" applyBorder="1" applyAlignment="1">
      <alignment vertical="center"/>
    </xf>
    <xf numFmtId="0" fontId="3" fillId="0" borderId="41" xfId="0" applyFont="1" applyBorder="1" applyAlignment="1">
      <alignment vertical="center" wrapText="1"/>
    </xf>
    <xf numFmtId="0" fontId="3" fillId="0" borderId="41" xfId="0" applyFont="1" applyBorder="1" applyAlignment="1">
      <alignment vertical="center"/>
    </xf>
    <xf numFmtId="168" fontId="3" fillId="0" borderId="19" xfId="3" applyNumberFormat="1" applyFont="1" applyFill="1" applyBorder="1" applyAlignment="1" applyProtection="1">
      <alignment vertical="center"/>
    </xf>
    <xf numFmtId="0" fontId="3" fillId="0" borderId="47" xfId="0" applyFont="1" applyBorder="1" applyAlignment="1">
      <alignment vertical="center"/>
    </xf>
    <xf numFmtId="0" fontId="3" fillId="0" borderId="47" xfId="0" applyFont="1" applyBorder="1" applyAlignment="1">
      <alignment vertical="center" wrapText="1"/>
    </xf>
    <xf numFmtId="0" fontId="1" fillId="0" borderId="19" xfId="0" applyFont="1" applyBorder="1"/>
    <xf numFmtId="168" fontId="3" fillId="0" borderId="19" xfId="3" applyNumberFormat="1" applyFont="1" applyFill="1" applyBorder="1" applyAlignment="1" applyProtection="1">
      <alignment vertical="top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horizontal="left" vertical="center" wrapText="1"/>
    </xf>
    <xf numFmtId="0" fontId="3" fillId="0" borderId="45" xfId="0" applyFont="1" applyBorder="1" applyAlignment="1">
      <alignment vertical="center"/>
    </xf>
    <xf numFmtId="0" fontId="3" fillId="0" borderId="45" xfId="0" applyFont="1" applyBorder="1" applyAlignment="1">
      <alignment vertical="center" wrapText="1"/>
    </xf>
    <xf numFmtId="0" fontId="7" fillId="0" borderId="0" xfId="0" applyFont="1"/>
    <xf numFmtId="164" fontId="1" fillId="6" borderId="19" xfId="1" applyNumberFormat="1" applyFont="1" applyFill="1" applyBorder="1" applyAlignment="1">
      <alignment wrapText="1"/>
    </xf>
    <xf numFmtId="0" fontId="7" fillId="0" borderId="22" xfId="0" applyFont="1" applyBorder="1" applyAlignment="1">
      <alignment horizontal="left" vertical="center" wrapText="1"/>
    </xf>
    <xf numFmtId="3" fontId="3" fillId="0" borderId="19" xfId="0" applyNumberFormat="1" applyFont="1" applyBorder="1" applyAlignment="1">
      <alignment horizontal="center" wrapText="1"/>
    </xf>
    <xf numFmtId="168" fontId="3" fillId="0" borderId="19" xfId="3" applyNumberFormat="1" applyFont="1" applyFill="1" applyBorder="1" applyAlignment="1" applyProtection="1">
      <alignment wrapText="1"/>
    </xf>
    <xf numFmtId="0" fontId="7" fillId="0" borderId="19" xfId="0" applyFont="1" applyBorder="1" applyAlignment="1">
      <alignment horizontal="left" vertical="center" wrapText="1"/>
    </xf>
    <xf numFmtId="167" fontId="7" fillId="0" borderId="19" xfId="3" applyNumberFormat="1" applyFont="1" applyFill="1" applyBorder="1" applyAlignment="1" applyProtection="1">
      <alignment horizontal="right" wrapText="1"/>
    </xf>
    <xf numFmtId="43" fontId="1" fillId="0" borderId="19" xfId="1" applyFont="1" applyFill="1" applyBorder="1" applyAlignment="1" applyProtection="1">
      <alignment wrapText="1"/>
    </xf>
    <xf numFmtId="0" fontId="7" fillId="8" borderId="26" xfId="0" applyFont="1" applyFill="1" applyBorder="1" applyAlignment="1">
      <alignment horizontal="right" wrapText="1"/>
    </xf>
    <xf numFmtId="0" fontId="3" fillId="8" borderId="50" xfId="0" applyFont="1" applyFill="1" applyBorder="1" applyAlignment="1">
      <alignment vertical="center" wrapText="1"/>
    </xf>
    <xf numFmtId="3" fontId="3" fillId="8" borderId="19" xfId="0" applyNumberFormat="1" applyFont="1" applyFill="1" applyBorder="1" applyAlignment="1">
      <alignment horizontal="center" wrapText="1"/>
    </xf>
    <xf numFmtId="43" fontId="2" fillId="8" borderId="19" xfId="1" applyFont="1" applyFill="1" applyBorder="1" applyAlignment="1" applyProtection="1">
      <alignment horizontal="right" wrapText="1"/>
    </xf>
    <xf numFmtId="164" fontId="2" fillId="8" borderId="19" xfId="1" applyNumberFormat="1" applyFont="1" applyFill="1" applyBorder="1" applyAlignment="1" applyProtection="1">
      <alignment wrapText="1"/>
    </xf>
    <xf numFmtId="0" fontId="3" fillId="8" borderId="19" xfId="0" applyFont="1" applyFill="1" applyBorder="1" applyAlignment="1">
      <alignment vertical="top" wrapText="1"/>
    </xf>
    <xf numFmtId="0" fontId="7" fillId="0" borderId="26" xfId="0" applyFont="1" applyBorder="1" applyAlignment="1">
      <alignment horizontal="left" vertical="center" wrapText="1"/>
    </xf>
    <xf numFmtId="0" fontId="21" fillId="0" borderId="50" xfId="0" applyFont="1" applyBorder="1" applyAlignment="1">
      <alignment vertical="center"/>
    </xf>
    <xf numFmtId="167" fontId="3" fillId="0" borderId="19" xfId="3" applyNumberFormat="1" applyFont="1" applyFill="1" applyBorder="1" applyAlignment="1" applyProtection="1">
      <alignment horizontal="right"/>
    </xf>
    <xf numFmtId="0" fontId="1" fillId="0" borderId="45" xfId="0" applyFont="1" applyBorder="1" applyAlignment="1">
      <alignment vertical="center"/>
    </xf>
    <xf numFmtId="166" fontId="1" fillId="0" borderId="19" xfId="3" applyFont="1" applyFill="1" applyBorder="1" applyAlignment="1" applyProtection="1"/>
    <xf numFmtId="9" fontId="1" fillId="0" borderId="19" xfId="0" applyNumberFormat="1" applyFont="1" applyBorder="1" applyAlignment="1">
      <alignment horizontal="center"/>
    </xf>
    <xf numFmtId="9" fontId="2" fillId="0" borderId="19" xfId="0" applyNumberFormat="1" applyFont="1" applyBorder="1" applyAlignment="1">
      <alignment horizontal="right"/>
    </xf>
    <xf numFmtId="0" fontId="1" fillId="0" borderId="19" xfId="0" applyFont="1" applyBorder="1" applyAlignment="1">
      <alignment horizontal="left" vertical="center" wrapText="1" indent="2"/>
    </xf>
    <xf numFmtId="0" fontId="1" fillId="0" borderId="45" xfId="0" applyFont="1" applyBorder="1" applyAlignment="1">
      <alignment vertical="top" wrapText="1"/>
    </xf>
    <xf numFmtId="166" fontId="1" fillId="0" borderId="19" xfId="3" applyFont="1" applyFill="1" applyBorder="1" applyAlignment="1" applyProtection="1">
      <alignment vertical="top"/>
    </xf>
    <xf numFmtId="43" fontId="1" fillId="0" borderId="19" xfId="1" applyFont="1" applyFill="1" applyBorder="1" applyAlignment="1" applyProtection="1">
      <alignment vertical="top"/>
    </xf>
    <xf numFmtId="0" fontId="1" fillId="0" borderId="51" xfId="0" applyFont="1" applyBorder="1" applyAlignment="1">
      <alignment horizontal="left" vertical="center" indent="2"/>
    </xf>
    <xf numFmtId="0" fontId="1" fillId="0" borderId="0" xfId="0" applyFont="1" applyBorder="1" applyAlignment="1">
      <alignment vertical="center"/>
    </xf>
    <xf numFmtId="0" fontId="1" fillId="0" borderId="52" xfId="0" applyFont="1" applyBorder="1" applyAlignment="1">
      <alignment horizontal="left" vertical="center" wrapText="1" indent="2"/>
    </xf>
    <xf numFmtId="168" fontId="1" fillId="0" borderId="19" xfId="3" applyNumberFormat="1" applyFont="1" applyFill="1" applyBorder="1" applyAlignment="1" applyProtection="1"/>
    <xf numFmtId="0" fontId="2" fillId="7" borderId="18" xfId="0" applyFont="1" applyFill="1" applyBorder="1" applyAlignment="1">
      <alignment vertical="center"/>
    </xf>
    <xf numFmtId="0" fontId="1" fillId="7" borderId="19" xfId="0" applyFont="1" applyFill="1" applyBorder="1" applyAlignment="1">
      <alignment vertical="center"/>
    </xf>
    <xf numFmtId="0" fontId="1" fillId="7" borderId="19" xfId="0" applyFont="1" applyFill="1" applyBorder="1" applyAlignment="1">
      <alignment horizontal="center" vertical="center"/>
    </xf>
    <xf numFmtId="164" fontId="2" fillId="7" borderId="19" xfId="1" applyNumberFormat="1" applyFont="1" applyFill="1" applyBorder="1" applyAlignment="1">
      <alignment vertical="center"/>
    </xf>
    <xf numFmtId="0" fontId="3" fillId="7" borderId="2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21" xfId="0" applyFont="1" applyFill="1" applyBorder="1"/>
    <xf numFmtId="0" fontId="1" fillId="0" borderId="22" xfId="0" applyFont="1" applyFill="1" applyBorder="1"/>
    <xf numFmtId="0" fontId="1" fillId="0" borderId="22" xfId="0" applyFont="1" applyFill="1" applyBorder="1" applyAlignment="1">
      <alignment horizontal="center"/>
    </xf>
    <xf numFmtId="164" fontId="2" fillId="0" borderId="22" xfId="1" applyNumberFormat="1" applyFont="1" applyFill="1" applyBorder="1"/>
    <xf numFmtId="41" fontId="8" fillId="5" borderId="1" xfId="0" applyNumberFormat="1" applyFont="1" applyFill="1" applyBorder="1" applyAlignment="1">
      <alignment vertical="center"/>
    </xf>
    <xf numFmtId="41" fontId="2" fillId="5" borderId="2" xfId="0" applyNumberFormat="1" applyFont="1" applyFill="1" applyBorder="1" applyAlignment="1">
      <alignment vertical="top" wrapText="1"/>
    </xf>
    <xf numFmtId="41" fontId="2" fillId="5" borderId="2" xfId="0" applyNumberFormat="1" applyFont="1" applyFill="1" applyBorder="1" applyAlignment="1">
      <alignment horizontal="center" vertical="top" wrapText="1"/>
    </xf>
    <xf numFmtId="41" fontId="8" fillId="0" borderId="1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top" wrapText="1"/>
    </xf>
    <xf numFmtId="41" fontId="2" fillId="0" borderId="2" xfId="0" applyNumberFormat="1" applyFont="1" applyFill="1" applyBorder="1" applyAlignment="1">
      <alignment horizontal="center" vertical="top" wrapText="1"/>
    </xf>
    <xf numFmtId="0" fontId="22" fillId="9" borderId="19" xfId="0" applyFont="1" applyFill="1" applyBorder="1" applyAlignment="1">
      <alignment vertical="center" wrapText="1"/>
    </xf>
    <xf numFmtId="0" fontId="23" fillId="0" borderId="19" xfId="0" applyFont="1" applyBorder="1" applyAlignment="1">
      <alignment horizontal="center" vertical="center" wrapText="1"/>
    </xf>
    <xf numFmtId="0" fontId="3" fillId="0" borderId="53" xfId="0" applyFont="1" applyBorder="1"/>
    <xf numFmtId="0" fontId="24" fillId="0" borderId="19" xfId="0" applyFont="1" applyBorder="1" applyAlignment="1">
      <alignment vertical="center" wrapText="1"/>
    </xf>
    <xf numFmtId="0" fontId="3" fillId="0" borderId="54" xfId="0" applyFont="1" applyBorder="1"/>
    <xf numFmtId="0" fontId="23" fillId="6" borderId="19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right" vertical="center" wrapText="1"/>
    </xf>
    <xf numFmtId="164" fontId="23" fillId="0" borderId="19" xfId="1" applyNumberFormat="1" applyFont="1" applyFill="1" applyBorder="1" applyAlignment="1" applyProtection="1">
      <alignment horizontal="right" vertical="center" wrapText="1"/>
    </xf>
    <xf numFmtId="164" fontId="25" fillId="6" borderId="19" xfId="1" applyNumberFormat="1" applyFont="1" applyFill="1" applyBorder="1" applyAlignment="1" applyProtection="1">
      <alignment horizontal="right" vertical="center" wrapText="1"/>
    </xf>
    <xf numFmtId="0" fontId="3" fillId="6" borderId="54" xfId="0" applyFont="1" applyFill="1" applyBorder="1"/>
    <xf numFmtId="0" fontId="23" fillId="0" borderId="19" xfId="0" applyFont="1" applyBorder="1" applyAlignment="1">
      <alignment vertical="center" wrapText="1"/>
    </xf>
    <xf numFmtId="0" fontId="26" fillId="6" borderId="19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6" borderId="19" xfId="0" applyFont="1" applyFill="1" applyBorder="1" applyAlignment="1">
      <alignment horizontal="center" vertical="center" wrapText="1"/>
    </xf>
    <xf numFmtId="41" fontId="27" fillId="6" borderId="19" xfId="0" applyNumberFormat="1" applyFont="1" applyFill="1" applyBorder="1" applyAlignment="1">
      <alignment horizontal="right" vertical="center" wrapText="1"/>
    </xf>
    <xf numFmtId="164" fontId="26" fillId="6" borderId="19" xfId="1" applyNumberFormat="1" applyFont="1" applyFill="1" applyBorder="1" applyAlignment="1" applyProtection="1">
      <alignment horizontal="right" vertical="center" wrapText="1"/>
    </xf>
    <xf numFmtId="164" fontId="27" fillId="6" borderId="19" xfId="1" applyNumberFormat="1" applyFont="1" applyFill="1" applyBorder="1" applyAlignment="1" applyProtection="1">
      <alignment horizontal="right" vertical="center" wrapText="1"/>
    </xf>
    <xf numFmtId="0" fontId="27" fillId="7" borderId="18" xfId="0" applyFont="1" applyFill="1" applyBorder="1" applyAlignment="1">
      <alignment horizontal="left" vertical="center" wrapText="1"/>
    </xf>
    <xf numFmtId="0" fontId="26" fillId="7" borderId="19" xfId="0" applyFont="1" applyFill="1" applyBorder="1" applyAlignment="1">
      <alignment horizontal="center" vertical="center" wrapText="1"/>
    </xf>
    <xf numFmtId="0" fontId="26" fillId="7" borderId="19" xfId="0" applyFont="1" applyFill="1" applyBorder="1" applyAlignment="1">
      <alignment horizontal="right" vertical="center" wrapText="1"/>
    </xf>
    <xf numFmtId="164" fontId="2" fillId="7" borderId="19" xfId="1" applyNumberFormat="1" applyFont="1" applyFill="1" applyBorder="1" applyAlignment="1" applyProtection="1">
      <alignment horizontal="right" vertical="center" wrapText="1"/>
    </xf>
    <xf numFmtId="0" fontId="28" fillId="7" borderId="20" xfId="0" applyFont="1" applyFill="1" applyBorder="1"/>
    <xf numFmtId="0" fontId="28" fillId="0" borderId="21" xfId="0" applyFont="1" applyBorder="1"/>
    <xf numFmtId="0" fontId="28" fillId="0" borderId="22" xfId="0" applyFont="1" applyBorder="1"/>
    <xf numFmtId="0" fontId="28" fillId="0" borderId="22" xfId="0" applyFont="1" applyBorder="1" applyAlignment="1">
      <alignment horizontal="center"/>
    </xf>
    <xf numFmtId="0" fontId="28" fillId="0" borderId="23" xfId="0" applyFont="1" applyBorder="1"/>
    <xf numFmtId="0" fontId="11" fillId="8" borderId="1" xfId="0" applyFont="1" applyFill="1" applyBorder="1"/>
    <xf numFmtId="0" fontId="11" fillId="8" borderId="2" xfId="0" applyFont="1" applyFill="1" applyBorder="1"/>
    <xf numFmtId="0" fontId="11" fillId="8" borderId="2" xfId="0" applyFont="1" applyFill="1" applyBorder="1" applyAlignment="1">
      <alignment horizontal="center"/>
    </xf>
    <xf numFmtId="43" fontId="11" fillId="8" borderId="2" xfId="0" applyNumberFormat="1" applyFont="1" applyFill="1" applyBorder="1"/>
    <xf numFmtId="164" fontId="11" fillId="8" borderId="2" xfId="0" applyNumberFormat="1" applyFont="1" applyFill="1" applyBorder="1"/>
    <xf numFmtId="0" fontId="11" fillId="8" borderId="24" xfId="0" applyFont="1" applyFill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" fillId="0" borderId="19" xfId="0" applyFont="1" applyBorder="1" applyAlignment="1">
      <alignment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wrapText="1"/>
    </xf>
    <xf numFmtId="0" fontId="23" fillId="0" borderId="26" xfId="0" applyFont="1" applyFill="1" applyBorder="1" applyAlignment="1">
      <alignment horizontal="left" wrapText="1"/>
    </xf>
    <xf numFmtId="0" fontId="23" fillId="0" borderId="19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19" xfId="0" applyFont="1" applyBorder="1" applyAlignment="1">
      <alignment vertical="top" wrapText="1"/>
    </xf>
    <xf numFmtId="0" fontId="23" fillId="0" borderId="19" xfId="0" applyFont="1" applyBorder="1" applyAlignment="1">
      <alignment horizontal="left" vertical="center" wrapText="1"/>
    </xf>
    <xf numFmtId="0" fontId="7" fillId="6" borderId="22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24" xfId="0" applyFont="1" applyFill="1" applyBorder="1" applyAlignment="1">
      <alignment horizontal="left"/>
    </xf>
    <xf numFmtId="164" fontId="3" fillId="6" borderId="31" xfId="1" applyNumberFormat="1" applyFont="1" applyFill="1" applyBorder="1" applyAlignment="1">
      <alignment horizontal="left" vertical="center" wrapText="1"/>
    </xf>
    <xf numFmtId="164" fontId="3" fillId="6" borderId="32" xfId="1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2" xfId="0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1" fillId="6" borderId="22" xfId="0" applyFont="1" applyFill="1" applyBorder="1" applyAlignment="1">
      <alignment horizontal="left" wrapText="1"/>
    </xf>
    <xf numFmtId="0" fontId="1" fillId="6" borderId="26" xfId="0" applyFont="1" applyFill="1" applyBorder="1" applyAlignment="1">
      <alignment horizontal="left" wrapText="1"/>
    </xf>
    <xf numFmtId="164" fontId="3" fillId="6" borderId="19" xfId="1" applyNumberFormat="1" applyFont="1" applyFill="1" applyBorder="1" applyAlignment="1">
      <alignment horizontal="left" vertical="center" wrapText="1"/>
    </xf>
    <xf numFmtId="164" fontId="1" fillId="6" borderId="19" xfId="1" applyNumberFormat="1" applyFont="1" applyFill="1" applyBorder="1" applyAlignment="1">
      <alignment horizontal="left" vertical="center" wrapText="1"/>
    </xf>
    <xf numFmtId="164" fontId="3" fillId="6" borderId="22" xfId="1" applyNumberFormat="1" applyFont="1" applyFill="1" applyBorder="1" applyAlignment="1">
      <alignment horizontal="center" vertical="center" wrapText="1"/>
    </xf>
    <xf numFmtId="164" fontId="3" fillId="6" borderId="29" xfId="1" applyNumberFormat="1" applyFont="1" applyFill="1" applyBorder="1" applyAlignment="1">
      <alignment horizontal="center" vertical="center" wrapText="1"/>
    </xf>
    <xf numFmtId="164" fontId="3" fillId="6" borderId="26" xfId="1" applyNumberFormat="1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left" vertical="center" wrapText="1" shrinkToFit="1"/>
    </xf>
    <xf numFmtId="164" fontId="3" fillId="6" borderId="22" xfId="1" applyNumberFormat="1" applyFont="1" applyFill="1" applyBorder="1" applyAlignment="1">
      <alignment horizontal="left" vertical="center" wrapText="1"/>
    </xf>
    <xf numFmtId="164" fontId="3" fillId="6" borderId="29" xfId="1" applyNumberFormat="1" applyFont="1" applyFill="1" applyBorder="1" applyAlignment="1">
      <alignment horizontal="left" vertical="center" wrapText="1"/>
    </xf>
    <xf numFmtId="164" fontId="3" fillId="6" borderId="26" xfId="1" applyNumberFormat="1" applyFont="1" applyFill="1" applyBorder="1" applyAlignment="1">
      <alignment horizontal="left" vertical="center" wrapText="1"/>
    </xf>
    <xf numFmtId="164" fontId="3" fillId="0" borderId="19" xfId="1" applyNumberFormat="1" applyFont="1" applyFill="1" applyBorder="1" applyAlignment="1">
      <alignment horizontal="left"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NumberFormat="1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3" fontId="3" fillId="0" borderId="1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right"/>
    </xf>
    <xf numFmtId="3" fontId="7" fillId="0" borderId="19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 wrapText="1"/>
    </xf>
    <xf numFmtId="3" fontId="7" fillId="0" borderId="19" xfId="0" applyNumberFormat="1" applyFont="1" applyBorder="1" applyAlignment="1">
      <alignment horizontal="right" vertical="center"/>
    </xf>
    <xf numFmtId="0" fontId="3" fillId="0" borderId="19" xfId="0" applyNumberFormat="1" applyFont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28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2" applyFont="1" applyFill="1" applyBorder="1" applyAlignment="1">
      <alignment horizontal="center" vertical="center" wrapText="1" shrinkToFi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/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</cellXfs>
  <cellStyles count="4">
    <cellStyle name="Comma" xfId="1" builtinId="3"/>
    <cellStyle name="Excel_BuiltIn_Comma 1" xfId="3"/>
    <cellStyle name="Normal" xfId="0" builtinId="0"/>
    <cellStyle name="Normal 2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externalLinks/externalLink2.xml" Type="http://schemas.openxmlformats.org/officeDocument/2006/relationships/externalLink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vmlDrawing1.vml.rels><?xml version="1.0" encoding="UTF-8" standalone="no"?>
<Relationships xmlns="http://schemas.openxmlformats.org/package/2006/relationships">
<Relationship Id="rId1" Target="../media/image1.em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54</xdr:row>
      <xdr:rowOff>0</xdr:rowOff>
    </xdr:from>
    <xdr:to>
      <xdr:col>3</xdr:col>
      <xdr:colOff>276225</xdr:colOff>
      <xdr:row>55</xdr:row>
      <xdr:rowOff>95249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6172200" y="1463040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190500</xdr:colOff>
      <xdr:row>54</xdr:row>
      <xdr:rowOff>0</xdr:rowOff>
    </xdr:from>
    <xdr:to>
      <xdr:col>3</xdr:col>
      <xdr:colOff>276225</xdr:colOff>
      <xdr:row>55</xdr:row>
      <xdr:rowOff>95249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172200" y="1463040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190500</xdr:colOff>
      <xdr:row>54</xdr:row>
      <xdr:rowOff>0</xdr:rowOff>
    </xdr:from>
    <xdr:to>
      <xdr:col>3</xdr:col>
      <xdr:colOff>276225</xdr:colOff>
      <xdr:row>55</xdr:row>
      <xdr:rowOff>95249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6172200" y="14630400"/>
          <a:ext cx="85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190500</xdr:colOff>
      <xdr:row>54</xdr:row>
      <xdr:rowOff>0</xdr:rowOff>
    </xdr:from>
    <xdr:to>
      <xdr:col>3</xdr:col>
      <xdr:colOff>276225</xdr:colOff>
      <xdr:row>55</xdr:row>
      <xdr:rowOff>28574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6172200" y="14630400"/>
          <a:ext cx="857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190500</xdr:colOff>
      <xdr:row>54</xdr:row>
      <xdr:rowOff>0</xdr:rowOff>
    </xdr:from>
    <xdr:to>
      <xdr:col>3</xdr:col>
      <xdr:colOff>276225</xdr:colOff>
      <xdr:row>55</xdr:row>
      <xdr:rowOff>-1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172200" y="14630400"/>
          <a:ext cx="85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491308</xdr:colOff>
      <xdr:row>101</xdr:row>
      <xdr:rowOff>185239</xdr:rowOff>
    </xdr:from>
    <xdr:to>
      <xdr:col>13</xdr:col>
      <xdr:colOff>68112</xdr:colOff>
      <xdr:row>101</xdr:row>
      <xdr:rowOff>200358</xdr:rowOff>
    </xdr:to>
    <xdr:cxnSp macro="">
      <xdr:nvCxnSpPr>
        <xdr:cNvPr id="7" name="Straight Arrow Connector 6"/>
        <xdr:cNvCxnSpPr/>
      </xdr:nvCxnSpPr>
      <xdr:spPr>
        <a:xfrm>
          <a:off x="5882458" y="25112164"/>
          <a:ext cx="6596729" cy="15119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489856</xdr:colOff>
      <xdr:row>83</xdr:row>
      <xdr:rowOff>78613</xdr:rowOff>
    </xdr:from>
    <xdr:to>
      <xdr:col>7</xdr:col>
      <xdr:colOff>174414</xdr:colOff>
      <xdr:row>83</xdr:row>
      <xdr:rowOff>80010</xdr:rowOff>
    </xdr:to>
    <xdr:cxnSp macro="">
      <xdr:nvCxnSpPr>
        <xdr:cNvPr id="8" name="Straight Arrow Connector 7"/>
        <xdr:cNvCxnSpPr/>
      </xdr:nvCxnSpPr>
      <xdr:spPr>
        <a:xfrm>
          <a:off x="5881006" y="21205063"/>
          <a:ext cx="2875433" cy="1397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521546</xdr:colOff>
      <xdr:row>85</xdr:row>
      <xdr:rowOff>85249</xdr:rowOff>
    </xdr:from>
    <xdr:to>
      <xdr:col>11</xdr:col>
      <xdr:colOff>98592</xdr:colOff>
      <xdr:row>85</xdr:row>
      <xdr:rowOff>98971</xdr:rowOff>
    </xdr:to>
    <xdr:cxnSp macro="">
      <xdr:nvCxnSpPr>
        <xdr:cNvPr id="9" name="Straight Arrow Connector 8"/>
        <xdr:cNvCxnSpPr/>
      </xdr:nvCxnSpPr>
      <xdr:spPr>
        <a:xfrm flipV="1">
          <a:off x="5912696" y="21573649"/>
          <a:ext cx="5387296" cy="13722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521546</xdr:colOff>
      <xdr:row>87</xdr:row>
      <xdr:rowOff>75475</xdr:rowOff>
    </xdr:from>
    <xdr:to>
      <xdr:col>12</xdr:col>
      <xdr:colOff>129061</xdr:colOff>
      <xdr:row>87</xdr:row>
      <xdr:rowOff>80010</xdr:rowOff>
    </xdr:to>
    <xdr:cxnSp macro="">
      <xdr:nvCxnSpPr>
        <xdr:cNvPr id="10" name="Straight Arrow Connector 9"/>
        <xdr:cNvCxnSpPr/>
      </xdr:nvCxnSpPr>
      <xdr:spPr>
        <a:xfrm>
          <a:off x="5912696" y="21925825"/>
          <a:ext cx="6036890" cy="4535"/>
        </a:xfrm>
        <a:prstGeom prst="straightConnector1">
          <a:avLst/>
        </a:prstGeom>
        <a:ln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2095500</xdr:colOff>
          <xdr:row>0</xdr:row>
          <xdr:rowOff>38100</xdr:rowOff>
        </xdr:from>
        <xdr:to>
          <xdr:col>0</xdr:col>
          <xdr:colOff>3238500</xdr:colOff>
          <xdr:row>4</xdr:row>
          <xdr:rowOff>0</xdr:rowOff>
        </xdr:to>
        <xdr:sp macro="" textlink="">
          <xdr:nvSpPr>
            <xdr:cNvPr id="1025" name="Picture 2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no"?>
<Relationships xmlns="http://schemas.openxmlformats.org/package/2006/relationships">
<Relationship Id="rId1" Target="file:///C:/Users/user/AppData/Local/Temp/Rev%2003%20Final%202017%20WFP%20Revised.xls" TargetMode="External" Type="http://schemas.openxmlformats.org/officeDocument/2006/relationships/externalLinkPath"/>
</Relationships>

</file>

<file path=xl/externalLinks/_rels/externalLink2.xml.rels><?xml version="1.0" encoding="UTF-8" standalone="no"?>
<Relationships xmlns="http://schemas.openxmlformats.org/package/2006/relationships">
<Relationship Id="rId1" Target="file:///C:/Users/user/AppData/Local/Temp/Rev%2002%20Final%202017%20WFP.xls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reakdown"/>
      <sheetName val="Sheet1"/>
    </sheetNames>
    <sheetDataSet>
      <sheetData sheetId="0" refreshError="1">
        <row r="10">
          <cell r="L10">
            <v>327500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7"/>
      <sheetName val="Budget Breakdown"/>
      <sheetName val="By Month"/>
      <sheetName val="Form A"/>
      <sheetName val="Sheet1"/>
    </sheetNames>
    <sheetDataSet>
      <sheetData sheetId="0" refreshError="1"/>
      <sheetData sheetId="1" refreshError="1"/>
      <sheetData sheetId="2" refreshError="1">
        <row r="13">
          <cell r="L13">
            <v>330000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embeddings/oleObject1.bin" Type="http://schemas.openxmlformats.org/officeDocument/2006/relationships/oleObject"/>
<Relationship Id="rId5" Target="../media/image1.emf" Type="http://schemas.openxmlformats.org/officeDocument/2006/relationships/image"/>
<Relationship Id="rId6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679"/>
  <sheetViews>
    <sheetView tabSelected="1" zoomScale="80" zoomScaleNormal="80" workbookViewId="0">
      <selection activeCell="A19" sqref="A19"/>
    </sheetView>
  </sheetViews>
  <sheetFormatPr defaultRowHeight="15" x14ac:dyDescent="0.25"/>
  <cols>
    <col min="1" max="1" width="50.5703125" style="6" customWidth="1"/>
    <col min="2" max="2" width="30.28515625" style="6" customWidth="1"/>
    <col min="3" max="14" width="8.28515625" style="5" customWidth="1"/>
    <col min="15" max="15" width="11.5703125" style="6" customWidth="1"/>
    <col min="16" max="16" width="18.7109375" style="6" customWidth="1"/>
    <col min="17" max="17" width="20.28515625" style="6" customWidth="1"/>
    <col min="18" max="18" width="19.5703125" style="6" customWidth="1"/>
    <col min="19" max="21" width="19.42578125" style="6" customWidth="1"/>
    <col min="22" max="22" width="19.85546875" style="6" customWidth="1"/>
    <col min="23" max="23" width="19.28515625" style="6" customWidth="1"/>
    <col min="24" max="24" width="21" style="6" customWidth="1"/>
    <col min="25" max="25" width="20.140625" style="6" customWidth="1"/>
    <col min="26" max="26" width="20.5703125" style="6" customWidth="1"/>
    <col min="27" max="27" width="19.85546875" style="6" customWidth="1"/>
    <col min="28" max="28" width="23.140625" style="6" customWidth="1"/>
    <col min="29" max="29" width="17.28515625" style="6" customWidth="1"/>
    <col min="30" max="30" width="40.85546875" style="6" customWidth="1"/>
    <col min="31" max="16384" width="9.140625" style="6"/>
  </cols>
  <sheetData>
    <row r="1" spans="1:29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spans="1:29" x14ac:dyDescent="0.25">
      <c r="A2" s="1"/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4"/>
      <c r="M2" s="3"/>
    </row>
    <row r="3" spans="1:29" x14ac:dyDescent="0.25">
      <c r="A3" s="1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4"/>
      <c r="M3" s="3"/>
    </row>
    <row r="4" spans="1:29" x14ac:dyDescent="0.25">
      <c r="A4" s="3"/>
      <c r="B4" s="2" t="s">
        <v>3</v>
      </c>
      <c r="C4" s="3"/>
      <c r="D4" s="3"/>
      <c r="E4" s="3"/>
      <c r="F4" s="3"/>
      <c r="G4" s="3"/>
      <c r="H4" s="3"/>
      <c r="I4" s="3"/>
      <c r="J4" s="3"/>
      <c r="K4" s="3"/>
      <c r="L4" s="4"/>
      <c r="M4" s="3"/>
    </row>
    <row r="5" spans="1:29" ht="11.25" customHeight="1" x14ac:dyDescent="0.25">
      <c r="A5" s="1"/>
      <c r="B5" s="1"/>
      <c r="C5" s="3"/>
      <c r="D5" s="3"/>
      <c r="E5" s="3"/>
      <c r="F5" s="3"/>
      <c r="G5" s="3"/>
      <c r="H5" s="3"/>
      <c r="I5" s="3"/>
      <c r="J5" s="3"/>
      <c r="K5" s="3"/>
      <c r="L5" s="4"/>
      <c r="M5" s="3"/>
    </row>
    <row r="6" spans="1:29" ht="23.25" x14ac:dyDescent="0.35">
      <c r="A6" s="620" t="s">
        <v>4</v>
      </c>
      <c r="B6" s="620"/>
      <c r="C6" s="620"/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  <c r="AC6" s="620"/>
    </row>
    <row r="7" spans="1:29" ht="19.5" x14ac:dyDescent="0.3">
      <c r="A7" s="621" t="s">
        <v>5</v>
      </c>
      <c r="B7" s="621"/>
      <c r="C7" s="621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  <c r="AC7" s="621"/>
    </row>
    <row r="8" spans="1:29" ht="19.5" x14ac:dyDescent="0.3">
      <c r="A8" s="621" t="s">
        <v>6</v>
      </c>
      <c r="B8" s="621"/>
      <c r="C8" s="621"/>
      <c r="D8" s="621"/>
      <c r="E8" s="621"/>
      <c r="F8" s="621"/>
      <c r="G8" s="621"/>
      <c r="H8" s="621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</row>
    <row r="9" spans="1:29" ht="15" customHeight="1" thickBot="1" x14ac:dyDescent="0.3">
      <c r="A9" s="7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9" ht="31.5" customHeight="1" thickBot="1" x14ac:dyDescent="0.3">
      <c r="A10" s="622" t="s">
        <v>7</v>
      </c>
      <c r="B10" s="623" t="s">
        <v>8</v>
      </c>
      <c r="C10" s="625" t="s">
        <v>9</v>
      </c>
      <c r="D10" s="625"/>
      <c r="E10" s="625"/>
      <c r="F10" s="625"/>
      <c r="G10" s="625"/>
      <c r="H10" s="625"/>
      <c r="I10" s="625"/>
      <c r="J10" s="625"/>
      <c r="K10" s="625"/>
      <c r="L10" s="625"/>
      <c r="M10" s="625"/>
      <c r="N10" s="626"/>
      <c r="O10" s="627" t="s">
        <v>10</v>
      </c>
      <c r="P10" s="628" t="s">
        <v>11</v>
      </c>
      <c r="Q10" s="629"/>
      <c r="R10" s="629"/>
      <c r="S10" s="629"/>
      <c r="T10" s="629"/>
      <c r="U10" s="629"/>
      <c r="V10" s="629"/>
      <c r="W10" s="629"/>
      <c r="X10" s="629"/>
      <c r="Y10" s="629"/>
      <c r="Z10" s="629"/>
      <c r="AA10" s="629"/>
      <c r="AB10" s="630"/>
      <c r="AC10" s="631" t="s">
        <v>12</v>
      </c>
    </row>
    <row r="11" spans="1:29" ht="15.75" thickBot="1" x14ac:dyDescent="0.3">
      <c r="A11" s="622"/>
      <c r="B11" s="624"/>
      <c r="C11" s="9" t="s">
        <v>13</v>
      </c>
      <c r="D11" s="9" t="s">
        <v>14</v>
      </c>
      <c r="E11" s="9" t="s">
        <v>15</v>
      </c>
      <c r="F11" s="9" t="s">
        <v>16</v>
      </c>
      <c r="G11" s="9" t="s">
        <v>17</v>
      </c>
      <c r="H11" s="9" t="s">
        <v>18</v>
      </c>
      <c r="I11" s="9" t="s">
        <v>19</v>
      </c>
      <c r="J11" s="9" t="s">
        <v>20</v>
      </c>
      <c r="K11" s="9" t="s">
        <v>21</v>
      </c>
      <c r="L11" s="9" t="s">
        <v>22</v>
      </c>
      <c r="M11" s="9" t="s">
        <v>23</v>
      </c>
      <c r="N11" s="10" t="s">
        <v>24</v>
      </c>
      <c r="O11" s="627"/>
      <c r="P11" s="11" t="s">
        <v>13</v>
      </c>
      <c r="Q11" s="9" t="s">
        <v>14</v>
      </c>
      <c r="R11" s="9" t="s">
        <v>15</v>
      </c>
      <c r="S11" s="9" t="s">
        <v>16</v>
      </c>
      <c r="T11" s="9" t="s">
        <v>17</v>
      </c>
      <c r="U11" s="9" t="s">
        <v>18</v>
      </c>
      <c r="V11" s="9" t="s">
        <v>19</v>
      </c>
      <c r="W11" s="9" t="s">
        <v>20</v>
      </c>
      <c r="X11" s="9" t="s">
        <v>21</v>
      </c>
      <c r="Y11" s="9" t="s">
        <v>22</v>
      </c>
      <c r="Z11" s="9" t="s">
        <v>23</v>
      </c>
      <c r="AA11" s="10" t="s">
        <v>24</v>
      </c>
      <c r="AB11" s="12" t="s">
        <v>10</v>
      </c>
      <c r="AC11" s="632"/>
    </row>
    <row r="12" spans="1:29" ht="15.75" thickBot="1" x14ac:dyDescent="0.3">
      <c r="A12" s="13" t="s">
        <v>25</v>
      </c>
      <c r="B12" s="14" t="s">
        <v>26</v>
      </c>
      <c r="C12" s="14" t="s">
        <v>27</v>
      </c>
      <c r="D12" s="14" t="s">
        <v>28</v>
      </c>
      <c r="E12" s="14" t="s">
        <v>29</v>
      </c>
      <c r="F12" s="14" t="s">
        <v>30</v>
      </c>
      <c r="G12" s="14" t="s">
        <v>31</v>
      </c>
      <c r="H12" s="14" t="s">
        <v>32</v>
      </c>
      <c r="I12" s="14" t="s">
        <v>33</v>
      </c>
      <c r="J12" s="14" t="s">
        <v>34</v>
      </c>
      <c r="K12" s="14" t="s">
        <v>35</v>
      </c>
      <c r="L12" s="14" t="s">
        <v>36</v>
      </c>
      <c r="M12" s="14" t="s">
        <v>37</v>
      </c>
      <c r="N12" s="15" t="s">
        <v>38</v>
      </c>
      <c r="O12" s="16" t="s">
        <v>39</v>
      </c>
      <c r="P12" s="17" t="s">
        <v>40</v>
      </c>
      <c r="Q12" s="14" t="s">
        <v>41</v>
      </c>
      <c r="R12" s="14" t="s">
        <v>42</v>
      </c>
      <c r="S12" s="14" t="s">
        <v>43</v>
      </c>
      <c r="T12" s="14" t="s">
        <v>44</v>
      </c>
      <c r="U12" s="14" t="s">
        <v>45</v>
      </c>
      <c r="V12" s="14" t="s">
        <v>46</v>
      </c>
      <c r="W12" s="14" t="s">
        <v>47</v>
      </c>
      <c r="X12" s="14" t="s">
        <v>48</v>
      </c>
      <c r="Y12" s="14" t="s">
        <v>49</v>
      </c>
      <c r="Z12" s="14" t="s">
        <v>50</v>
      </c>
      <c r="AA12" s="15" t="s">
        <v>51</v>
      </c>
      <c r="AB12" s="16" t="s">
        <v>52</v>
      </c>
      <c r="AC12" s="18"/>
    </row>
    <row r="13" spans="1:29" ht="18.75" customHeight="1" thickBot="1" x14ac:dyDescent="0.3">
      <c r="A13" s="610" t="s">
        <v>53</v>
      </c>
      <c r="B13" s="611"/>
      <c r="C13" s="611"/>
      <c r="D13" s="611"/>
      <c r="E13" s="611"/>
      <c r="F13" s="611"/>
      <c r="G13" s="611"/>
      <c r="H13" s="611"/>
      <c r="I13" s="611"/>
      <c r="J13" s="611"/>
      <c r="K13" s="611"/>
      <c r="L13" s="611"/>
      <c r="M13" s="611"/>
      <c r="N13" s="611"/>
      <c r="O13" s="611"/>
      <c r="P13" s="611"/>
      <c r="Q13" s="611"/>
      <c r="R13" s="611"/>
      <c r="S13" s="611"/>
      <c r="T13" s="611"/>
      <c r="U13" s="611"/>
      <c r="V13" s="611"/>
      <c r="W13" s="611"/>
      <c r="X13" s="611"/>
      <c r="Y13" s="611"/>
      <c r="Z13" s="611"/>
      <c r="AA13" s="611"/>
      <c r="AB13" s="612"/>
      <c r="AC13" s="19"/>
    </row>
    <row r="14" spans="1:29" s="24" customFormat="1" ht="5.0999999999999996" customHeight="1" thickBot="1" x14ac:dyDescent="0.3">
      <c r="A14" s="20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3"/>
    </row>
    <row r="15" spans="1:29" x14ac:dyDescent="0.25">
      <c r="A15" s="25" t="s">
        <v>54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7"/>
      <c r="AC15" s="28"/>
    </row>
    <row r="16" spans="1:29" x14ac:dyDescent="0.25">
      <c r="A16" s="29" t="s">
        <v>55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>
        <f>SUM(C16:N16)</f>
        <v>0</v>
      </c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3">
        <f>SUM(P16:AA16)</f>
        <v>0</v>
      </c>
      <c r="AC16" s="34"/>
    </row>
    <row r="17" spans="1:29" ht="64.5" x14ac:dyDescent="0.25">
      <c r="A17" s="35" t="s">
        <v>56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>
        <f t="shared" ref="O17:O80" si="0">SUM(C17:N17)</f>
        <v>0</v>
      </c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3">
        <f t="shared" ref="AB17:AB80" si="1">SUM(P17:AA17)</f>
        <v>0</v>
      </c>
      <c r="AC17" s="36" t="s">
        <v>57</v>
      </c>
    </row>
    <row r="18" spans="1:29" x14ac:dyDescent="0.25">
      <c r="A18" s="37" t="s">
        <v>58</v>
      </c>
      <c r="B18" s="30" t="s">
        <v>59</v>
      </c>
      <c r="C18" s="30">
        <v>1</v>
      </c>
      <c r="D18" s="30"/>
      <c r="E18" s="30"/>
      <c r="F18" s="30">
        <v>1</v>
      </c>
      <c r="G18" s="30"/>
      <c r="H18" s="30"/>
      <c r="I18" s="30"/>
      <c r="J18" s="30"/>
      <c r="K18" s="30"/>
      <c r="L18" s="30"/>
      <c r="M18" s="30"/>
      <c r="N18" s="30"/>
      <c r="O18" s="31">
        <f t="shared" si="0"/>
        <v>2</v>
      </c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3">
        <f t="shared" si="1"/>
        <v>0</v>
      </c>
      <c r="AC18" s="34"/>
    </row>
    <row r="19" spans="1:29" x14ac:dyDescent="0.25">
      <c r="A19" s="37" t="s">
        <v>60</v>
      </c>
      <c r="B19" s="30" t="s">
        <v>61</v>
      </c>
      <c r="C19" s="30"/>
      <c r="D19" s="30"/>
      <c r="E19" s="30">
        <v>50</v>
      </c>
      <c r="F19" s="30"/>
      <c r="G19" s="30"/>
      <c r="H19" s="30"/>
      <c r="I19" s="30"/>
      <c r="J19" s="30"/>
      <c r="K19" s="30"/>
      <c r="L19" s="30"/>
      <c r="M19" s="30"/>
      <c r="N19" s="30"/>
      <c r="O19" s="31">
        <f t="shared" si="0"/>
        <v>50</v>
      </c>
      <c r="P19" s="32"/>
      <c r="Q19" s="32"/>
      <c r="R19" s="32">
        <v>100000</v>
      </c>
      <c r="S19" s="32"/>
      <c r="T19" s="32"/>
      <c r="U19" s="32"/>
      <c r="V19" s="32"/>
      <c r="W19" s="32"/>
      <c r="X19" s="32"/>
      <c r="Y19" s="32"/>
      <c r="Z19" s="32"/>
      <c r="AA19" s="32"/>
      <c r="AB19" s="33">
        <f t="shared" si="1"/>
        <v>100000</v>
      </c>
      <c r="AC19" s="34"/>
    </row>
    <row r="20" spans="1:29" x14ac:dyDescent="0.25">
      <c r="A20" s="38" t="s">
        <v>62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>
        <f t="shared" si="0"/>
        <v>0</v>
      </c>
      <c r="P20" s="30"/>
      <c r="Q20" s="30"/>
      <c r="R20" s="30"/>
      <c r="S20" s="32"/>
      <c r="T20" s="30"/>
      <c r="U20" s="30"/>
      <c r="V20" s="32"/>
      <c r="W20" s="30"/>
      <c r="X20" s="30"/>
      <c r="Y20" s="30"/>
      <c r="Z20" s="32"/>
      <c r="AA20" s="30"/>
      <c r="AB20" s="33">
        <f t="shared" si="1"/>
        <v>0</v>
      </c>
      <c r="AC20" s="34"/>
    </row>
    <row r="21" spans="1:29" x14ac:dyDescent="0.25">
      <c r="A21" s="39" t="s">
        <v>63</v>
      </c>
      <c r="B21" s="30" t="s">
        <v>64</v>
      </c>
      <c r="C21" s="30"/>
      <c r="D21" s="30"/>
      <c r="E21" s="30"/>
      <c r="F21" s="30"/>
      <c r="G21" s="30"/>
      <c r="H21" s="30"/>
      <c r="I21" s="30"/>
      <c r="J21" s="30">
        <v>1</v>
      </c>
      <c r="K21" s="30"/>
      <c r="L21" s="30"/>
      <c r="M21" s="30"/>
      <c r="N21" s="30"/>
      <c r="O21" s="31">
        <f t="shared" si="0"/>
        <v>1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3">
        <f t="shared" si="1"/>
        <v>0</v>
      </c>
      <c r="AC21" s="34"/>
    </row>
    <row r="22" spans="1:29" x14ac:dyDescent="0.25">
      <c r="A22" s="39"/>
      <c r="B22" s="30" t="s">
        <v>61</v>
      </c>
      <c r="C22" s="30"/>
      <c r="D22" s="30"/>
      <c r="E22" s="30"/>
      <c r="F22" s="30"/>
      <c r="G22" s="30"/>
      <c r="H22" s="30"/>
      <c r="I22" s="30"/>
      <c r="J22" s="30"/>
      <c r="K22" s="30"/>
      <c r="L22" s="30">
        <v>50</v>
      </c>
      <c r="M22" s="30"/>
      <c r="N22" s="30"/>
      <c r="O22" s="31">
        <f t="shared" si="0"/>
        <v>50</v>
      </c>
      <c r="P22" s="32"/>
      <c r="Q22" s="32"/>
      <c r="R22" s="32"/>
      <c r="S22" s="32"/>
      <c r="T22" s="32"/>
      <c r="U22" s="32"/>
      <c r="V22" s="32"/>
      <c r="W22" s="32"/>
      <c r="X22" s="32"/>
      <c r="Y22" s="32">
        <v>100000</v>
      </c>
      <c r="Z22" s="32"/>
      <c r="AA22" s="32"/>
      <c r="AB22" s="33">
        <f t="shared" si="1"/>
        <v>100000</v>
      </c>
      <c r="AC22" s="34"/>
    </row>
    <row r="23" spans="1:29" x14ac:dyDescent="0.25">
      <c r="A23" s="4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>
        <f t="shared" si="0"/>
        <v>0</v>
      </c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3">
        <f t="shared" si="1"/>
        <v>0</v>
      </c>
      <c r="AC23" s="34"/>
    </row>
    <row r="24" spans="1:29" x14ac:dyDescent="0.25">
      <c r="A24" s="41" t="s">
        <v>65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>
        <f t="shared" si="0"/>
        <v>0</v>
      </c>
      <c r="P24" s="30"/>
      <c r="Q24" s="30"/>
      <c r="R24" s="30"/>
      <c r="S24" s="32"/>
      <c r="T24" s="30"/>
      <c r="U24" s="30"/>
      <c r="V24" s="32"/>
      <c r="W24" s="30"/>
      <c r="X24" s="30"/>
      <c r="Y24" s="30"/>
      <c r="Z24" s="32"/>
      <c r="AA24" s="30"/>
      <c r="AB24" s="33">
        <f t="shared" si="1"/>
        <v>0</v>
      </c>
      <c r="AC24" s="34"/>
    </row>
    <row r="25" spans="1:29" x14ac:dyDescent="0.25">
      <c r="A25" s="35" t="s">
        <v>66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1">
        <f t="shared" si="0"/>
        <v>0</v>
      </c>
      <c r="P25" s="30"/>
      <c r="Q25" s="30"/>
      <c r="R25" s="30"/>
      <c r="S25" s="32"/>
      <c r="T25" s="30"/>
      <c r="U25" s="30"/>
      <c r="V25" s="32"/>
      <c r="W25" s="30"/>
      <c r="X25" s="30"/>
      <c r="Y25" s="30"/>
      <c r="Z25" s="32"/>
      <c r="AA25" s="30"/>
      <c r="AB25" s="33">
        <f t="shared" si="1"/>
        <v>0</v>
      </c>
      <c r="AC25" s="34"/>
    </row>
    <row r="26" spans="1:29" ht="30" x14ac:dyDescent="0.25">
      <c r="A26" s="42" t="s">
        <v>67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1">
        <f t="shared" si="0"/>
        <v>0</v>
      </c>
      <c r="P26" s="30"/>
      <c r="Q26" s="30"/>
      <c r="R26" s="30"/>
      <c r="S26" s="32"/>
      <c r="T26" s="30"/>
      <c r="U26" s="30"/>
      <c r="V26" s="32"/>
      <c r="W26" s="30"/>
      <c r="X26" s="30"/>
      <c r="Y26" s="30"/>
      <c r="Z26" s="32"/>
      <c r="AA26" s="30"/>
      <c r="AB26" s="33">
        <f t="shared" si="1"/>
        <v>0</v>
      </c>
      <c r="AC26" s="34"/>
    </row>
    <row r="27" spans="1:29" ht="30" x14ac:dyDescent="0.25">
      <c r="A27" s="37" t="s">
        <v>68</v>
      </c>
      <c r="B27" s="30" t="s">
        <v>69</v>
      </c>
      <c r="C27" s="30"/>
      <c r="D27" s="30"/>
      <c r="E27" s="30">
        <v>1</v>
      </c>
      <c r="F27" s="30">
        <v>1</v>
      </c>
      <c r="G27" s="30"/>
      <c r="H27" s="30"/>
      <c r="I27" s="30"/>
      <c r="J27" s="30"/>
      <c r="K27" s="30"/>
      <c r="L27" s="30"/>
      <c r="M27" s="30"/>
      <c r="N27" s="30"/>
      <c r="O27" s="31">
        <f t="shared" si="0"/>
        <v>2</v>
      </c>
      <c r="P27" s="32"/>
      <c r="Q27" s="32"/>
      <c r="R27" s="32">
        <v>48150</v>
      </c>
      <c r="S27" s="32">
        <v>20000</v>
      </c>
      <c r="T27" s="32"/>
      <c r="U27" s="32"/>
      <c r="V27" s="32"/>
      <c r="W27" s="32"/>
      <c r="X27" s="32"/>
      <c r="Y27" s="32"/>
      <c r="Z27" s="32"/>
      <c r="AA27" s="32"/>
      <c r="AB27" s="33">
        <f t="shared" si="1"/>
        <v>68150</v>
      </c>
      <c r="AC27" s="34"/>
    </row>
    <row r="28" spans="1:29" x14ac:dyDescent="0.25">
      <c r="A28" s="37" t="s">
        <v>70</v>
      </c>
      <c r="B28" s="30" t="s">
        <v>71</v>
      </c>
      <c r="C28" s="30"/>
      <c r="D28" s="30"/>
      <c r="E28" s="30">
        <v>16</v>
      </c>
      <c r="F28" s="30">
        <v>10</v>
      </c>
      <c r="G28" s="30"/>
      <c r="H28" s="30"/>
      <c r="I28" s="30"/>
      <c r="J28" s="30"/>
      <c r="K28" s="30"/>
      <c r="L28" s="30"/>
      <c r="M28" s="30"/>
      <c r="N28" s="30"/>
      <c r="O28" s="31">
        <f t="shared" si="0"/>
        <v>26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3">
        <f t="shared" si="1"/>
        <v>0</v>
      </c>
      <c r="AC28" s="34"/>
    </row>
    <row r="29" spans="1:29" x14ac:dyDescent="0.25">
      <c r="A29" s="40" t="s">
        <v>72</v>
      </c>
      <c r="B29" s="30" t="s">
        <v>73</v>
      </c>
      <c r="C29" s="30"/>
      <c r="D29" s="30"/>
      <c r="E29" s="30"/>
      <c r="F29" s="30"/>
      <c r="G29" s="30"/>
      <c r="H29" s="30">
        <v>1</v>
      </c>
      <c r="I29" s="30"/>
      <c r="J29" s="30"/>
      <c r="K29" s="30"/>
      <c r="L29" s="30"/>
      <c r="M29" s="30"/>
      <c r="N29" s="30"/>
      <c r="O29" s="31">
        <f t="shared" si="0"/>
        <v>1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3">
        <f t="shared" si="1"/>
        <v>0</v>
      </c>
      <c r="AC29" s="34"/>
    </row>
    <row r="30" spans="1:29" x14ac:dyDescent="0.25">
      <c r="A30" s="40"/>
      <c r="B30" s="30" t="s">
        <v>61</v>
      </c>
      <c r="C30" s="30"/>
      <c r="D30" s="30"/>
      <c r="E30" s="30"/>
      <c r="F30" s="30"/>
      <c r="G30" s="30"/>
      <c r="H30" s="30"/>
      <c r="I30" s="30"/>
      <c r="J30" s="30">
        <v>50</v>
      </c>
      <c r="K30" s="30"/>
      <c r="L30" s="30"/>
      <c r="M30" s="30"/>
      <c r="N30" s="30"/>
      <c r="O30" s="31">
        <f t="shared" si="0"/>
        <v>50</v>
      </c>
      <c r="P30" s="32"/>
      <c r="Q30" s="32"/>
      <c r="R30" s="32"/>
      <c r="S30" s="32"/>
      <c r="T30" s="32"/>
      <c r="U30" s="32"/>
      <c r="V30" s="32"/>
      <c r="W30" s="32">
        <v>40000</v>
      </c>
      <c r="X30" s="32"/>
      <c r="Y30" s="32"/>
      <c r="Z30" s="32"/>
      <c r="AA30" s="32"/>
      <c r="AB30" s="33">
        <f t="shared" si="1"/>
        <v>40000</v>
      </c>
      <c r="AC30" s="34"/>
    </row>
    <row r="31" spans="1:29" x14ac:dyDescent="0.25">
      <c r="A31" s="43" t="s">
        <v>74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>
        <f t="shared" si="0"/>
        <v>0</v>
      </c>
      <c r="P31" s="30"/>
      <c r="Q31" s="30"/>
      <c r="R31" s="30"/>
      <c r="S31" s="32"/>
      <c r="T31" s="30"/>
      <c r="U31" s="30"/>
      <c r="V31" s="32"/>
      <c r="W31" s="30"/>
      <c r="X31" s="30"/>
      <c r="Y31" s="30"/>
      <c r="Z31" s="32"/>
      <c r="AA31" s="30"/>
      <c r="AB31" s="33">
        <f t="shared" si="1"/>
        <v>0</v>
      </c>
      <c r="AC31" s="34"/>
    </row>
    <row r="32" spans="1:29" ht="30" x14ac:dyDescent="0.25">
      <c r="A32" s="37" t="s">
        <v>68</v>
      </c>
      <c r="B32" s="30" t="s">
        <v>69</v>
      </c>
      <c r="C32" s="30"/>
      <c r="D32" s="30">
        <v>1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1">
        <f t="shared" si="0"/>
        <v>1</v>
      </c>
      <c r="P32" s="32"/>
      <c r="Q32" s="32">
        <v>30000</v>
      </c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3">
        <f t="shared" si="1"/>
        <v>30000</v>
      </c>
      <c r="AC32" s="34"/>
    </row>
    <row r="33" spans="1:29" x14ac:dyDescent="0.25">
      <c r="A33" s="37" t="s">
        <v>70</v>
      </c>
      <c r="B33" s="30" t="s">
        <v>71</v>
      </c>
      <c r="C33" s="30"/>
      <c r="D33" s="30">
        <v>15</v>
      </c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1">
        <f t="shared" si="0"/>
        <v>15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3">
        <f t="shared" si="1"/>
        <v>0</v>
      </c>
      <c r="AC33" s="34"/>
    </row>
    <row r="34" spans="1:29" ht="47.25" customHeight="1" x14ac:dyDescent="0.25">
      <c r="A34" s="37" t="s">
        <v>75</v>
      </c>
      <c r="B34" s="30" t="s">
        <v>76</v>
      </c>
      <c r="C34" s="30"/>
      <c r="D34" s="30">
        <v>1</v>
      </c>
      <c r="E34" s="30">
        <v>2</v>
      </c>
      <c r="F34" s="30"/>
      <c r="G34" s="30"/>
      <c r="H34" s="30"/>
      <c r="I34" s="30"/>
      <c r="J34" s="30"/>
      <c r="K34" s="30"/>
      <c r="L34" s="30"/>
      <c r="M34" s="30"/>
      <c r="N34" s="30"/>
      <c r="O34" s="31">
        <f t="shared" si="0"/>
        <v>3</v>
      </c>
      <c r="P34" s="32"/>
      <c r="Q34" s="32">
        <v>120000</v>
      </c>
      <c r="R34" s="32">
        <v>460000</v>
      </c>
      <c r="S34" s="32"/>
      <c r="T34" s="32"/>
      <c r="U34" s="32"/>
      <c r="V34" s="32"/>
      <c r="W34" s="32"/>
      <c r="X34" s="32"/>
      <c r="Y34" s="32"/>
      <c r="Z34" s="32"/>
      <c r="AA34" s="32"/>
      <c r="AB34" s="33">
        <f t="shared" si="1"/>
        <v>580000</v>
      </c>
      <c r="AC34" s="44" t="s">
        <v>77</v>
      </c>
    </row>
    <row r="35" spans="1:29" x14ac:dyDescent="0.25">
      <c r="A35" s="37" t="s">
        <v>70</v>
      </c>
      <c r="B35" s="30" t="s">
        <v>71</v>
      </c>
      <c r="C35" s="30"/>
      <c r="D35" s="30">
        <v>25</v>
      </c>
      <c r="E35" s="30">
        <v>50</v>
      </c>
      <c r="F35" s="30"/>
      <c r="G35" s="30"/>
      <c r="H35" s="30"/>
      <c r="I35" s="30"/>
      <c r="J35" s="30"/>
      <c r="K35" s="30"/>
      <c r="L35" s="30"/>
      <c r="M35" s="30"/>
      <c r="N35" s="30"/>
      <c r="O35" s="31">
        <f t="shared" si="0"/>
        <v>75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3">
        <f t="shared" si="1"/>
        <v>0</v>
      </c>
      <c r="AC35" s="34"/>
    </row>
    <row r="36" spans="1:29" ht="39" x14ac:dyDescent="0.25">
      <c r="A36" s="37" t="s">
        <v>58</v>
      </c>
      <c r="B36" s="30" t="s">
        <v>59</v>
      </c>
      <c r="C36" s="30"/>
      <c r="D36" s="30"/>
      <c r="E36" s="30"/>
      <c r="F36" s="30"/>
      <c r="G36" s="30"/>
      <c r="H36" s="30"/>
      <c r="I36" s="30">
        <v>1</v>
      </c>
      <c r="J36" s="30"/>
      <c r="K36" s="30"/>
      <c r="L36" s="30"/>
      <c r="M36" s="30"/>
      <c r="N36" s="30"/>
      <c r="O36" s="31">
        <f t="shared" si="0"/>
        <v>1</v>
      </c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3">
        <f t="shared" si="1"/>
        <v>0</v>
      </c>
      <c r="AC36" s="36" t="s">
        <v>78</v>
      </c>
    </row>
    <row r="37" spans="1:29" ht="28.5" customHeight="1" x14ac:dyDescent="0.25">
      <c r="A37" s="40" t="s">
        <v>79</v>
      </c>
      <c r="B37" s="30" t="s">
        <v>80</v>
      </c>
      <c r="C37" s="30"/>
      <c r="D37" s="30"/>
      <c r="E37" s="30"/>
      <c r="F37" s="30">
        <v>1</v>
      </c>
      <c r="G37" s="30"/>
      <c r="H37" s="30"/>
      <c r="I37" s="30"/>
      <c r="J37" s="30"/>
      <c r="K37" s="30"/>
      <c r="L37" s="30"/>
      <c r="M37" s="30"/>
      <c r="N37" s="30"/>
      <c r="O37" s="31">
        <f t="shared" si="0"/>
        <v>1</v>
      </c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3">
        <f t="shared" si="1"/>
        <v>0</v>
      </c>
      <c r="AC37" s="34"/>
    </row>
    <row r="38" spans="1:29" x14ac:dyDescent="0.25">
      <c r="A38" s="40"/>
      <c r="B38" s="30" t="s">
        <v>61</v>
      </c>
      <c r="C38" s="30"/>
      <c r="D38" s="30"/>
      <c r="E38" s="30"/>
      <c r="F38" s="30"/>
      <c r="G38" s="30"/>
      <c r="H38" s="30">
        <v>200</v>
      </c>
      <c r="I38" s="30"/>
      <c r="J38" s="30"/>
      <c r="K38" s="30"/>
      <c r="L38" s="30"/>
      <c r="M38" s="30"/>
      <c r="N38" s="30"/>
      <c r="O38" s="31">
        <f t="shared" si="0"/>
        <v>200</v>
      </c>
      <c r="P38" s="32"/>
      <c r="Q38" s="32"/>
      <c r="R38" s="32"/>
      <c r="S38" s="32"/>
      <c r="T38" s="32"/>
      <c r="U38" s="32">
        <v>150000</v>
      </c>
      <c r="V38" s="32"/>
      <c r="W38" s="32"/>
      <c r="X38" s="32"/>
      <c r="Y38" s="32"/>
      <c r="Z38" s="32"/>
      <c r="AA38" s="32"/>
      <c r="AB38" s="33">
        <f t="shared" si="1"/>
        <v>150000</v>
      </c>
      <c r="AC38" s="34"/>
    </row>
    <row r="39" spans="1:29" ht="30" x14ac:dyDescent="0.25">
      <c r="A39" s="42" t="s">
        <v>81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1">
        <f t="shared" si="0"/>
        <v>0</v>
      </c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3">
        <f t="shared" si="1"/>
        <v>0</v>
      </c>
      <c r="AC39" s="34"/>
    </row>
    <row r="40" spans="1:29" ht="30" x14ac:dyDescent="0.25">
      <c r="A40" s="37" t="s">
        <v>68</v>
      </c>
      <c r="B40" s="30" t="s">
        <v>69</v>
      </c>
      <c r="C40" s="30"/>
      <c r="D40" s="30"/>
      <c r="E40" s="30"/>
      <c r="F40" s="30">
        <v>1</v>
      </c>
      <c r="G40" s="30"/>
      <c r="H40" s="30"/>
      <c r="I40" s="30">
        <v>1</v>
      </c>
      <c r="J40" s="30"/>
      <c r="K40" s="30"/>
      <c r="L40" s="30"/>
      <c r="M40" s="30"/>
      <c r="N40" s="30"/>
      <c r="O40" s="31">
        <f t="shared" si="0"/>
        <v>2</v>
      </c>
      <c r="P40" s="32"/>
      <c r="Q40" s="32"/>
      <c r="R40" s="32"/>
      <c r="S40" s="32">
        <v>20000</v>
      </c>
      <c r="T40" s="32"/>
      <c r="U40" s="32"/>
      <c r="V40" s="32">
        <v>20000</v>
      </c>
      <c r="W40" s="32"/>
      <c r="X40" s="32"/>
      <c r="Y40" s="32"/>
      <c r="Z40" s="32"/>
      <c r="AA40" s="32"/>
      <c r="AB40" s="33">
        <f t="shared" si="1"/>
        <v>40000</v>
      </c>
      <c r="AC40" s="34"/>
    </row>
    <row r="41" spans="1:29" x14ac:dyDescent="0.25">
      <c r="A41" s="37" t="s">
        <v>70</v>
      </c>
      <c r="B41" s="30" t="s">
        <v>71</v>
      </c>
      <c r="C41" s="30"/>
      <c r="D41" s="30"/>
      <c r="E41" s="30"/>
      <c r="F41" s="30">
        <v>10</v>
      </c>
      <c r="G41" s="30"/>
      <c r="H41" s="30"/>
      <c r="I41" s="30">
        <v>10</v>
      </c>
      <c r="J41" s="30"/>
      <c r="K41" s="30"/>
      <c r="L41" s="30"/>
      <c r="M41" s="30"/>
      <c r="N41" s="30"/>
      <c r="O41" s="31">
        <f t="shared" si="0"/>
        <v>20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3">
        <f t="shared" si="1"/>
        <v>0</v>
      </c>
      <c r="AC41" s="34"/>
    </row>
    <row r="42" spans="1:29" ht="64.5" x14ac:dyDescent="0.25">
      <c r="A42" s="37" t="s">
        <v>58</v>
      </c>
      <c r="B42" s="30" t="s">
        <v>59</v>
      </c>
      <c r="C42" s="30"/>
      <c r="D42" s="30"/>
      <c r="E42" s="30"/>
      <c r="F42" s="30"/>
      <c r="G42" s="30"/>
      <c r="H42" s="30"/>
      <c r="I42" s="30">
        <v>1</v>
      </c>
      <c r="J42" s="30"/>
      <c r="K42" s="30">
        <v>1</v>
      </c>
      <c r="L42" s="30"/>
      <c r="M42" s="30"/>
      <c r="N42" s="30"/>
      <c r="O42" s="31">
        <f t="shared" si="0"/>
        <v>2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3">
        <f t="shared" si="1"/>
        <v>0</v>
      </c>
      <c r="AC42" s="36" t="s">
        <v>82</v>
      </c>
    </row>
    <row r="43" spans="1:29" ht="30" x14ac:dyDescent="0.25">
      <c r="A43" s="40" t="s">
        <v>83</v>
      </c>
      <c r="B43" s="30" t="s">
        <v>84</v>
      </c>
      <c r="C43" s="30"/>
      <c r="D43" s="30"/>
      <c r="E43" s="30"/>
      <c r="F43" s="30"/>
      <c r="G43" s="30"/>
      <c r="H43" s="30"/>
      <c r="I43" s="30"/>
      <c r="J43" s="30"/>
      <c r="K43" s="30"/>
      <c r="L43" s="30">
        <v>1</v>
      </c>
      <c r="M43" s="30"/>
      <c r="N43" s="30"/>
      <c r="O43" s="31">
        <f t="shared" si="0"/>
        <v>1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3">
        <f t="shared" si="1"/>
        <v>0</v>
      </c>
      <c r="AC43" s="34"/>
    </row>
    <row r="44" spans="1:29" x14ac:dyDescent="0.25">
      <c r="A44" s="40"/>
      <c r="B44" s="30" t="s">
        <v>61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>
        <v>50</v>
      </c>
      <c r="O44" s="31">
        <f t="shared" si="0"/>
        <v>50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>
        <v>100000</v>
      </c>
      <c r="AB44" s="33">
        <f t="shared" si="1"/>
        <v>100000</v>
      </c>
      <c r="AC44" s="34"/>
    </row>
    <row r="45" spans="1:29" ht="17.25" customHeight="1" x14ac:dyDescent="0.25">
      <c r="A45" s="45" t="s">
        <v>85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1">
        <f t="shared" si="0"/>
        <v>0</v>
      </c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3">
        <f t="shared" si="1"/>
        <v>0</v>
      </c>
      <c r="AC45" s="34"/>
    </row>
    <row r="46" spans="1:29" ht="30" x14ac:dyDescent="0.25">
      <c r="A46" s="37" t="s">
        <v>86</v>
      </c>
      <c r="B46" s="30" t="s">
        <v>87</v>
      </c>
      <c r="C46" s="30"/>
      <c r="D46" s="30"/>
      <c r="E46" s="30"/>
      <c r="F46" s="30">
        <v>1</v>
      </c>
      <c r="G46" s="30">
        <v>1</v>
      </c>
      <c r="H46" s="30"/>
      <c r="I46" s="30"/>
      <c r="J46" s="30"/>
      <c r="K46" s="30"/>
      <c r="L46" s="30"/>
      <c r="M46" s="30"/>
      <c r="N46" s="30"/>
      <c r="O46" s="31">
        <f t="shared" si="0"/>
        <v>2</v>
      </c>
      <c r="P46" s="32"/>
      <c r="Q46" s="32"/>
      <c r="R46" s="30"/>
      <c r="S46" s="32">
        <v>96000</v>
      </c>
      <c r="T46" s="32">
        <v>110000</v>
      </c>
      <c r="U46" s="30"/>
      <c r="V46" s="30"/>
      <c r="W46" s="30"/>
      <c r="X46" s="30"/>
      <c r="Y46" s="30"/>
      <c r="Z46" s="30"/>
      <c r="AA46" s="30"/>
      <c r="AB46" s="33">
        <f t="shared" si="1"/>
        <v>206000</v>
      </c>
      <c r="AC46" s="34"/>
    </row>
    <row r="47" spans="1:29" x14ac:dyDescent="0.25">
      <c r="A47" s="46" t="s">
        <v>70</v>
      </c>
      <c r="B47" s="30" t="s">
        <v>88</v>
      </c>
      <c r="C47" s="30"/>
      <c r="D47" s="30"/>
      <c r="E47" s="30"/>
      <c r="F47" s="30">
        <v>20</v>
      </c>
      <c r="G47" s="30">
        <v>22</v>
      </c>
      <c r="H47" s="30"/>
      <c r="I47" s="30"/>
      <c r="J47" s="30"/>
      <c r="K47" s="30"/>
      <c r="L47" s="30"/>
      <c r="M47" s="30"/>
      <c r="N47" s="30"/>
      <c r="O47" s="31">
        <f t="shared" si="0"/>
        <v>42</v>
      </c>
      <c r="P47" s="32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3">
        <f t="shared" si="1"/>
        <v>0</v>
      </c>
      <c r="AC47" s="34"/>
    </row>
    <row r="48" spans="1:29" ht="39" x14ac:dyDescent="0.25">
      <c r="A48" s="37" t="s">
        <v>58</v>
      </c>
      <c r="B48" s="30" t="s">
        <v>59</v>
      </c>
      <c r="C48" s="30"/>
      <c r="D48" s="30"/>
      <c r="E48" s="30"/>
      <c r="F48" s="30"/>
      <c r="G48" s="30"/>
      <c r="H48" s="30"/>
      <c r="I48" s="30">
        <v>1</v>
      </c>
      <c r="J48" s="30"/>
      <c r="K48" s="30"/>
      <c r="L48" s="30"/>
      <c r="M48" s="30"/>
      <c r="N48" s="30"/>
      <c r="O48" s="31">
        <f t="shared" si="0"/>
        <v>1</v>
      </c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3">
        <f t="shared" si="1"/>
        <v>0</v>
      </c>
      <c r="AC48" s="36" t="s">
        <v>78</v>
      </c>
    </row>
    <row r="49" spans="1:29" x14ac:dyDescent="0.25">
      <c r="A49" s="40" t="s">
        <v>89</v>
      </c>
      <c r="B49" s="30" t="s">
        <v>90</v>
      </c>
      <c r="C49" s="30"/>
      <c r="D49" s="30"/>
      <c r="E49" s="30"/>
      <c r="F49" s="30"/>
      <c r="G49" s="30">
        <v>1</v>
      </c>
      <c r="H49" s="30"/>
      <c r="I49" s="30"/>
      <c r="J49" s="30"/>
      <c r="K49" s="30"/>
      <c r="L49" s="30"/>
      <c r="M49" s="30"/>
      <c r="N49" s="30"/>
      <c r="O49" s="31">
        <f t="shared" si="0"/>
        <v>1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3">
        <f t="shared" si="1"/>
        <v>0</v>
      </c>
      <c r="AC49" s="34"/>
    </row>
    <row r="50" spans="1:29" ht="30" x14ac:dyDescent="0.25">
      <c r="A50" s="45" t="s">
        <v>91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1">
        <f t="shared" si="0"/>
        <v>0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3">
        <f t="shared" si="1"/>
        <v>0</v>
      </c>
      <c r="AC50" s="34"/>
    </row>
    <row r="51" spans="1:29" x14ac:dyDescent="0.25">
      <c r="A51" s="40" t="s">
        <v>92</v>
      </c>
      <c r="B51" s="30" t="s">
        <v>93</v>
      </c>
      <c r="C51" s="30"/>
      <c r="D51" s="30"/>
      <c r="E51" s="30">
        <v>1</v>
      </c>
      <c r="F51" s="30"/>
      <c r="G51" s="30"/>
      <c r="H51" s="30"/>
      <c r="I51" s="30"/>
      <c r="J51" s="30"/>
      <c r="K51" s="30"/>
      <c r="L51" s="30"/>
      <c r="M51" s="30"/>
      <c r="N51" s="30"/>
      <c r="O51" s="31">
        <f t="shared" si="0"/>
        <v>1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3">
        <f t="shared" si="1"/>
        <v>0</v>
      </c>
      <c r="AC51" s="34"/>
    </row>
    <row r="52" spans="1:29" x14ac:dyDescent="0.25">
      <c r="A52" s="29" t="s">
        <v>94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1">
        <f t="shared" si="0"/>
        <v>0</v>
      </c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3">
        <f t="shared" si="1"/>
        <v>0</v>
      </c>
      <c r="AC52" s="34"/>
    </row>
    <row r="53" spans="1:29" x14ac:dyDescent="0.25">
      <c r="A53" s="39" t="s">
        <v>95</v>
      </c>
      <c r="B53" s="30" t="s">
        <v>64</v>
      </c>
      <c r="C53" s="30"/>
      <c r="D53" s="30"/>
      <c r="E53" s="30"/>
      <c r="F53" s="30"/>
      <c r="G53" s="30"/>
      <c r="H53" s="30"/>
      <c r="I53" s="30"/>
      <c r="J53" s="30">
        <v>1</v>
      </c>
      <c r="K53" s="30"/>
      <c r="L53" s="30"/>
      <c r="M53" s="30"/>
      <c r="N53" s="30"/>
      <c r="O53" s="31">
        <f t="shared" si="0"/>
        <v>1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3">
        <f t="shared" si="1"/>
        <v>0</v>
      </c>
      <c r="AC53" s="34"/>
    </row>
    <row r="54" spans="1:29" x14ac:dyDescent="0.25">
      <c r="A54" s="39"/>
      <c r="B54" s="30" t="s">
        <v>61</v>
      </c>
      <c r="C54" s="30"/>
      <c r="D54" s="30"/>
      <c r="E54" s="30"/>
      <c r="F54" s="30"/>
      <c r="G54" s="30"/>
      <c r="H54" s="30"/>
      <c r="I54" s="30"/>
      <c r="J54" s="30"/>
      <c r="K54" s="30"/>
      <c r="L54" s="30">
        <v>50</v>
      </c>
      <c r="M54" s="30"/>
      <c r="N54" s="30"/>
      <c r="O54" s="31">
        <f t="shared" si="0"/>
        <v>50</v>
      </c>
      <c r="P54" s="32"/>
      <c r="Q54" s="32"/>
      <c r="R54" s="32"/>
      <c r="S54" s="32"/>
      <c r="T54" s="32"/>
      <c r="U54" s="32"/>
      <c r="V54" s="32"/>
      <c r="W54" s="32"/>
      <c r="X54" s="32"/>
      <c r="Y54" s="32">
        <v>100000</v>
      </c>
      <c r="Z54" s="32"/>
      <c r="AA54" s="32"/>
      <c r="AB54" s="33">
        <f t="shared" si="1"/>
        <v>100000</v>
      </c>
      <c r="AC54" s="34"/>
    </row>
    <row r="55" spans="1:29" ht="28.5" customHeight="1" x14ac:dyDescent="0.25">
      <c r="A55" s="29" t="s">
        <v>96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>
        <f t="shared" si="0"/>
        <v>0</v>
      </c>
      <c r="P55" s="32"/>
      <c r="Q55" s="32"/>
      <c r="R55" s="32"/>
      <c r="S55" s="32"/>
      <c r="T55" s="32"/>
      <c r="U55" s="32"/>
      <c r="V55" s="32"/>
      <c r="W55" s="32"/>
      <c r="X55" s="30"/>
      <c r="Y55" s="32"/>
      <c r="Z55" s="30"/>
      <c r="AA55" s="30"/>
      <c r="AB55" s="33">
        <f t="shared" si="1"/>
        <v>0</v>
      </c>
      <c r="AC55" s="34"/>
    </row>
    <row r="56" spans="1:29" x14ac:dyDescent="0.25">
      <c r="A56" s="47" t="s">
        <v>97</v>
      </c>
      <c r="B56" s="30" t="s">
        <v>98</v>
      </c>
      <c r="C56" s="30"/>
      <c r="D56" s="30"/>
      <c r="E56" s="30"/>
      <c r="F56" s="30"/>
      <c r="G56" s="30"/>
      <c r="H56" s="30">
        <v>1</v>
      </c>
      <c r="I56" s="30"/>
      <c r="J56" s="30"/>
      <c r="K56" s="30"/>
      <c r="L56" s="30"/>
      <c r="M56" s="30"/>
      <c r="N56" s="30"/>
      <c r="O56" s="31">
        <f t="shared" si="0"/>
        <v>1</v>
      </c>
      <c r="P56" s="32"/>
      <c r="Q56" s="32"/>
      <c r="R56" s="32"/>
      <c r="S56" s="32"/>
      <c r="T56" s="32"/>
      <c r="U56" s="32">
        <v>10000</v>
      </c>
      <c r="V56" s="32"/>
      <c r="W56" s="32"/>
      <c r="X56" s="30"/>
      <c r="Y56" s="32"/>
      <c r="Z56" s="30"/>
      <c r="AA56" s="30"/>
      <c r="AB56" s="33">
        <f t="shared" si="1"/>
        <v>10000</v>
      </c>
      <c r="AC56" s="34"/>
    </row>
    <row r="57" spans="1:29" ht="30" x14ac:dyDescent="0.25">
      <c r="A57" s="48" t="s">
        <v>99</v>
      </c>
      <c r="B57" s="30" t="s">
        <v>100</v>
      </c>
      <c r="C57" s="30"/>
      <c r="D57" s="30"/>
      <c r="E57" s="30"/>
      <c r="F57" s="30"/>
      <c r="G57" s="30"/>
      <c r="H57" s="30"/>
      <c r="I57" s="30"/>
      <c r="J57" s="30"/>
      <c r="K57" s="30">
        <v>1</v>
      </c>
      <c r="L57" s="30"/>
      <c r="M57" s="30"/>
      <c r="N57" s="30"/>
      <c r="O57" s="31">
        <f t="shared" si="0"/>
        <v>1</v>
      </c>
      <c r="P57" s="32"/>
      <c r="Q57" s="32"/>
      <c r="R57" s="32"/>
      <c r="S57" s="32"/>
      <c r="T57" s="32"/>
      <c r="U57" s="32"/>
      <c r="V57" s="32"/>
      <c r="W57" s="32"/>
      <c r="X57" s="32">
        <v>115000</v>
      </c>
      <c r="Y57" s="32"/>
      <c r="Z57" s="32"/>
      <c r="AA57" s="32"/>
      <c r="AB57" s="33">
        <f t="shared" si="1"/>
        <v>115000</v>
      </c>
      <c r="AC57" s="34"/>
    </row>
    <row r="58" spans="1:29" x14ac:dyDescent="0.25">
      <c r="A58" s="49"/>
      <c r="B58" s="30" t="s">
        <v>88</v>
      </c>
      <c r="C58" s="30"/>
      <c r="D58" s="30"/>
      <c r="E58" s="30"/>
      <c r="F58" s="30"/>
      <c r="G58" s="30"/>
      <c r="H58" s="30"/>
      <c r="I58" s="30"/>
      <c r="J58" s="30"/>
      <c r="K58" s="30">
        <v>20</v>
      </c>
      <c r="L58" s="30"/>
      <c r="M58" s="30"/>
      <c r="N58" s="30"/>
      <c r="O58" s="31">
        <f t="shared" si="0"/>
        <v>20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3">
        <f t="shared" si="1"/>
        <v>0</v>
      </c>
      <c r="AC58" s="34"/>
    </row>
    <row r="59" spans="1:29" ht="28.5" customHeight="1" x14ac:dyDescent="0.25">
      <c r="A59" s="48" t="s">
        <v>101</v>
      </c>
      <c r="B59" s="30" t="s">
        <v>102</v>
      </c>
      <c r="C59" s="30"/>
      <c r="D59" s="30">
        <v>2</v>
      </c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1">
        <f t="shared" si="0"/>
        <v>2</v>
      </c>
      <c r="P59" s="32"/>
      <c r="Q59" s="32">
        <v>350600</v>
      </c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3">
        <f t="shared" si="1"/>
        <v>350600</v>
      </c>
      <c r="AC59" s="34"/>
    </row>
    <row r="60" spans="1:29" x14ac:dyDescent="0.25">
      <c r="A60" s="49"/>
      <c r="B60" s="30" t="s">
        <v>88</v>
      </c>
      <c r="C60" s="30"/>
      <c r="D60" s="30">
        <v>55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1">
        <f t="shared" si="0"/>
        <v>55</v>
      </c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3">
        <f t="shared" si="1"/>
        <v>0</v>
      </c>
      <c r="AC60" s="34"/>
    </row>
    <row r="61" spans="1:29" x14ac:dyDescent="0.25">
      <c r="A61" s="5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1">
        <f t="shared" si="0"/>
        <v>0</v>
      </c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3">
        <f t="shared" si="1"/>
        <v>0</v>
      </c>
      <c r="AC61" s="34"/>
    </row>
    <row r="62" spans="1:29" x14ac:dyDescent="0.25">
      <c r="A62" s="51" t="s">
        <v>103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>
        <f t="shared" si="0"/>
        <v>0</v>
      </c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3">
        <f t="shared" si="1"/>
        <v>0</v>
      </c>
      <c r="AC62" s="34"/>
    </row>
    <row r="63" spans="1:29" x14ac:dyDescent="0.25">
      <c r="A63" s="52" t="s">
        <v>104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1">
        <f t="shared" si="0"/>
        <v>0</v>
      </c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3">
        <f t="shared" si="1"/>
        <v>0</v>
      </c>
      <c r="AC63" s="34"/>
    </row>
    <row r="64" spans="1:29" ht="30" x14ac:dyDescent="0.25">
      <c r="A64" s="52" t="s">
        <v>105</v>
      </c>
      <c r="B64" s="30"/>
      <c r="C64" s="30"/>
      <c r="D64" s="30"/>
      <c r="E64" s="30"/>
      <c r="G64" s="30"/>
      <c r="H64" s="30"/>
      <c r="I64" s="30"/>
      <c r="J64" s="30"/>
      <c r="K64" s="30"/>
      <c r="L64" s="30"/>
      <c r="M64" s="30"/>
      <c r="N64" s="30"/>
      <c r="O64" s="31">
        <f t="shared" si="0"/>
        <v>0</v>
      </c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3">
        <f t="shared" si="1"/>
        <v>0</v>
      </c>
      <c r="AC64" s="34"/>
    </row>
    <row r="65" spans="1:29" ht="30" x14ac:dyDescent="0.25">
      <c r="A65" s="53" t="s">
        <v>106</v>
      </c>
      <c r="B65" s="30" t="s">
        <v>107</v>
      </c>
      <c r="C65" s="30"/>
      <c r="D65" s="30"/>
      <c r="E65" s="30">
        <v>1</v>
      </c>
      <c r="F65" s="30"/>
      <c r="G65" s="30"/>
      <c r="H65" s="30"/>
      <c r="I65" s="30"/>
      <c r="J65" s="30"/>
      <c r="K65" s="30"/>
      <c r="L65" s="30"/>
      <c r="M65" s="30"/>
      <c r="N65" s="30"/>
      <c r="O65" s="31">
        <f t="shared" si="0"/>
        <v>1</v>
      </c>
      <c r="P65" s="32"/>
      <c r="Q65" s="32"/>
      <c r="R65" s="32">
        <v>5000</v>
      </c>
      <c r="S65" s="32"/>
      <c r="T65" s="32"/>
      <c r="U65" s="32"/>
      <c r="V65" s="32"/>
      <c r="W65" s="32"/>
      <c r="X65" s="32"/>
      <c r="Y65" s="32"/>
      <c r="Z65" s="32"/>
      <c r="AA65" s="32"/>
      <c r="AB65" s="33">
        <f t="shared" si="1"/>
        <v>5000</v>
      </c>
      <c r="AC65" s="34"/>
    </row>
    <row r="66" spans="1:29" x14ac:dyDescent="0.25">
      <c r="A66" s="54" t="s">
        <v>108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1">
        <f t="shared" si="0"/>
        <v>0</v>
      </c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3">
        <f t="shared" si="1"/>
        <v>0</v>
      </c>
      <c r="AC66" s="34"/>
    </row>
    <row r="67" spans="1:29" ht="30" x14ac:dyDescent="0.25">
      <c r="A67" s="40" t="s">
        <v>109</v>
      </c>
      <c r="B67" s="30" t="s">
        <v>110</v>
      </c>
      <c r="C67" s="30"/>
      <c r="D67" s="30"/>
      <c r="E67" s="30"/>
      <c r="F67" s="30">
        <v>1</v>
      </c>
      <c r="G67" s="30"/>
      <c r="H67" s="30"/>
      <c r="I67" s="30"/>
      <c r="J67" s="30"/>
      <c r="K67" s="30">
        <v>1</v>
      </c>
      <c r="L67" s="30"/>
      <c r="M67" s="30"/>
      <c r="N67" s="30"/>
      <c r="O67" s="31">
        <f t="shared" si="0"/>
        <v>2</v>
      </c>
      <c r="P67" s="32"/>
      <c r="Q67" s="32"/>
      <c r="R67" s="32"/>
      <c r="S67" s="32">
        <v>75000</v>
      </c>
      <c r="T67" s="32"/>
      <c r="U67" s="32"/>
      <c r="V67" s="32"/>
      <c r="W67" s="32"/>
      <c r="X67" s="32">
        <v>75000</v>
      </c>
      <c r="Y67" s="32"/>
      <c r="Z67" s="32"/>
      <c r="AA67" s="32"/>
      <c r="AB67" s="33">
        <f t="shared" si="1"/>
        <v>150000</v>
      </c>
      <c r="AC67" s="34"/>
    </row>
    <row r="68" spans="1:29" x14ac:dyDescent="0.25">
      <c r="A68" s="40" t="s">
        <v>70</v>
      </c>
      <c r="B68" s="30" t="s">
        <v>71</v>
      </c>
      <c r="C68" s="30"/>
      <c r="D68" s="30"/>
      <c r="E68" s="30"/>
      <c r="F68" s="30">
        <v>30</v>
      </c>
      <c r="G68" s="30"/>
      <c r="H68" s="30"/>
      <c r="I68" s="30"/>
      <c r="J68" s="30"/>
      <c r="K68" s="30">
        <v>30</v>
      </c>
      <c r="L68" s="30"/>
      <c r="M68" s="30"/>
      <c r="N68" s="30"/>
      <c r="O68" s="31">
        <f t="shared" si="0"/>
        <v>60</v>
      </c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3">
        <f t="shared" si="1"/>
        <v>0</v>
      </c>
      <c r="AC68" s="34"/>
    </row>
    <row r="69" spans="1:29" x14ac:dyDescent="0.25">
      <c r="A69" s="55" t="s">
        <v>111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>
        <f t="shared" si="0"/>
        <v>0</v>
      </c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3">
        <f t="shared" si="1"/>
        <v>0</v>
      </c>
      <c r="AC69" s="34"/>
    </row>
    <row r="70" spans="1:29" ht="12.75" customHeight="1" x14ac:dyDescent="0.25">
      <c r="A70" s="56" t="s">
        <v>112</v>
      </c>
      <c r="B70" s="30" t="s">
        <v>64</v>
      </c>
      <c r="C70" s="30"/>
      <c r="D70" s="30"/>
      <c r="E70" s="30"/>
      <c r="F70" s="30"/>
      <c r="G70" s="30"/>
      <c r="H70" s="30"/>
      <c r="I70" s="30"/>
      <c r="J70" s="30">
        <v>1</v>
      </c>
      <c r="K70" s="30"/>
      <c r="L70" s="30"/>
      <c r="M70" s="30"/>
      <c r="N70" s="30"/>
      <c r="O70" s="31">
        <f t="shared" si="0"/>
        <v>1</v>
      </c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3">
        <f t="shared" si="1"/>
        <v>0</v>
      </c>
      <c r="AC70" s="34"/>
    </row>
    <row r="71" spans="1:29" x14ac:dyDescent="0.25">
      <c r="A71" s="37"/>
      <c r="B71" s="30" t="s">
        <v>61</v>
      </c>
      <c r="C71" s="30"/>
      <c r="D71" s="30"/>
      <c r="E71" s="30"/>
      <c r="F71" s="30"/>
      <c r="G71" s="30"/>
      <c r="H71" s="30"/>
      <c r="I71" s="30"/>
      <c r="J71" s="30"/>
      <c r="K71" s="30"/>
      <c r="L71" s="30">
        <v>50</v>
      </c>
      <c r="M71" s="30"/>
      <c r="N71" s="30"/>
      <c r="O71" s="31">
        <f t="shared" si="0"/>
        <v>50</v>
      </c>
      <c r="P71" s="32"/>
      <c r="Q71" s="32"/>
      <c r="R71" s="32"/>
      <c r="S71" s="32"/>
      <c r="T71" s="32"/>
      <c r="U71" s="32"/>
      <c r="V71" s="32"/>
      <c r="W71" s="32"/>
      <c r="X71" s="32"/>
      <c r="Y71" s="32">
        <v>100000</v>
      </c>
      <c r="Z71" s="32"/>
      <c r="AA71" s="32"/>
      <c r="AB71" s="33">
        <f t="shared" si="1"/>
        <v>100000</v>
      </c>
      <c r="AC71" s="34"/>
    </row>
    <row r="72" spans="1:29" x14ac:dyDescent="0.25">
      <c r="A72" s="55" t="s">
        <v>113</v>
      </c>
      <c r="B72" s="30" t="s">
        <v>114</v>
      </c>
      <c r="C72" s="30"/>
      <c r="D72" s="30"/>
      <c r="E72" s="30">
        <v>1</v>
      </c>
      <c r="F72" s="30"/>
      <c r="G72" s="30"/>
      <c r="H72" s="30"/>
      <c r="I72" s="30"/>
      <c r="J72" s="30"/>
      <c r="K72" s="30"/>
      <c r="L72" s="30"/>
      <c r="M72" s="30"/>
      <c r="N72" s="30"/>
      <c r="O72" s="31">
        <f t="shared" si="0"/>
        <v>1</v>
      </c>
      <c r="P72" s="32"/>
      <c r="Q72" s="32">
        <v>515000</v>
      </c>
      <c r="R72" s="32">
        <v>35000</v>
      </c>
      <c r="S72" s="32"/>
      <c r="T72" s="32"/>
      <c r="U72" s="32"/>
      <c r="V72" s="32"/>
      <c r="W72" s="32"/>
      <c r="X72" s="32"/>
      <c r="Y72" s="32"/>
      <c r="Z72" s="32"/>
      <c r="AA72" s="32"/>
      <c r="AB72" s="33">
        <f t="shared" si="1"/>
        <v>550000</v>
      </c>
      <c r="AC72" s="34"/>
    </row>
    <row r="73" spans="1:29" x14ac:dyDescent="0.25">
      <c r="A73" s="56"/>
      <c r="B73" s="30" t="s">
        <v>88</v>
      </c>
      <c r="C73" s="30"/>
      <c r="D73" s="30"/>
      <c r="E73" s="30">
        <v>40</v>
      </c>
      <c r="F73" s="30"/>
      <c r="G73" s="30"/>
      <c r="H73" s="30"/>
      <c r="I73" s="30"/>
      <c r="J73" s="30"/>
      <c r="K73" s="30"/>
      <c r="L73" s="30"/>
      <c r="M73" s="30"/>
      <c r="N73" s="30"/>
      <c r="O73" s="31">
        <f t="shared" si="0"/>
        <v>40</v>
      </c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3">
        <f t="shared" si="1"/>
        <v>0</v>
      </c>
      <c r="AC73" s="34"/>
    </row>
    <row r="74" spans="1:29" x14ac:dyDescent="0.25">
      <c r="A74" s="37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1">
        <f t="shared" si="0"/>
        <v>0</v>
      </c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3">
        <f t="shared" si="1"/>
        <v>0</v>
      </c>
      <c r="AC74" s="34"/>
    </row>
    <row r="75" spans="1:29" x14ac:dyDescent="0.25">
      <c r="A75" s="52" t="s">
        <v>115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1">
        <f t="shared" si="0"/>
        <v>0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3">
        <f t="shared" si="1"/>
        <v>0</v>
      </c>
      <c r="AC75" s="34"/>
    </row>
    <row r="76" spans="1:29" x14ac:dyDescent="0.25">
      <c r="A76" s="35" t="s">
        <v>116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>
        <f t="shared" si="0"/>
        <v>0</v>
      </c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3">
        <f t="shared" si="1"/>
        <v>0</v>
      </c>
      <c r="AC76" s="34"/>
    </row>
    <row r="77" spans="1:29" x14ac:dyDescent="0.25">
      <c r="A77" s="57" t="s">
        <v>117</v>
      </c>
      <c r="B77" s="30" t="s">
        <v>64</v>
      </c>
      <c r="C77" s="30"/>
      <c r="D77" s="30"/>
      <c r="E77" s="30"/>
      <c r="F77" s="30"/>
      <c r="G77" s="30"/>
      <c r="H77" s="30"/>
      <c r="I77" s="30"/>
      <c r="J77" s="30">
        <v>1</v>
      </c>
      <c r="K77" s="30"/>
      <c r="L77" s="30"/>
      <c r="M77" s="30"/>
      <c r="N77" s="30"/>
      <c r="O77" s="31">
        <f t="shared" si="0"/>
        <v>1</v>
      </c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3">
        <f t="shared" si="1"/>
        <v>0</v>
      </c>
      <c r="AC77" s="34"/>
    </row>
    <row r="78" spans="1:29" x14ac:dyDescent="0.25">
      <c r="A78" s="57"/>
      <c r="B78" s="30" t="s">
        <v>61</v>
      </c>
      <c r="C78" s="30"/>
      <c r="D78" s="30"/>
      <c r="E78" s="30"/>
      <c r="F78" s="30"/>
      <c r="G78" s="30"/>
      <c r="H78" s="30"/>
      <c r="I78" s="30"/>
      <c r="J78" s="30"/>
      <c r="K78" s="30"/>
      <c r="L78" s="30">
        <v>50</v>
      </c>
      <c r="M78" s="30"/>
      <c r="N78" s="30"/>
      <c r="O78" s="31">
        <f t="shared" si="0"/>
        <v>50</v>
      </c>
      <c r="P78" s="32"/>
      <c r="Q78" s="32"/>
      <c r="R78" s="32"/>
      <c r="S78" s="32"/>
      <c r="T78" s="32"/>
      <c r="U78" s="32"/>
      <c r="V78" s="32"/>
      <c r="W78" s="32"/>
      <c r="X78" s="32"/>
      <c r="Y78" s="32">
        <v>100000</v>
      </c>
      <c r="Z78" s="32"/>
      <c r="AA78" s="32"/>
      <c r="AB78" s="33">
        <f t="shared" si="1"/>
        <v>100000</v>
      </c>
      <c r="AC78" s="34"/>
    </row>
    <row r="79" spans="1:29" x14ac:dyDescent="0.25">
      <c r="A79" s="58" t="s">
        <v>118</v>
      </c>
      <c r="B79" s="30" t="s">
        <v>64</v>
      </c>
      <c r="C79" s="30"/>
      <c r="D79" s="30"/>
      <c r="E79" s="30"/>
      <c r="F79" s="30"/>
      <c r="G79" s="30"/>
      <c r="H79" s="30"/>
      <c r="I79" s="30"/>
      <c r="J79" s="30">
        <v>1</v>
      </c>
      <c r="K79" s="30"/>
      <c r="L79" s="30"/>
      <c r="M79" s="30"/>
      <c r="N79" s="30"/>
      <c r="O79" s="31">
        <f t="shared" si="0"/>
        <v>1</v>
      </c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3">
        <f t="shared" si="1"/>
        <v>0</v>
      </c>
      <c r="AC79" s="34"/>
    </row>
    <row r="80" spans="1:29" x14ac:dyDescent="0.25">
      <c r="A80" s="59"/>
      <c r="B80" s="30" t="s">
        <v>61</v>
      </c>
      <c r="C80" s="30"/>
      <c r="D80" s="30"/>
      <c r="E80" s="30"/>
      <c r="F80" s="30"/>
      <c r="G80" s="30"/>
      <c r="H80" s="30"/>
      <c r="I80" s="30"/>
      <c r="J80" s="30"/>
      <c r="K80" s="30"/>
      <c r="L80" s="30">
        <v>50</v>
      </c>
      <c r="M80" s="30"/>
      <c r="N80" s="30"/>
      <c r="O80" s="31">
        <f t="shared" si="0"/>
        <v>50</v>
      </c>
      <c r="P80" s="30"/>
      <c r="Q80" s="30"/>
      <c r="R80" s="30"/>
      <c r="S80" s="30"/>
      <c r="T80" s="30"/>
      <c r="U80" s="30"/>
      <c r="V80" s="30"/>
      <c r="W80" s="30"/>
      <c r="X80" s="32"/>
      <c r="Y80" s="32">
        <v>100000</v>
      </c>
      <c r="Z80" s="30"/>
      <c r="AA80" s="30"/>
      <c r="AB80" s="33">
        <f t="shared" si="1"/>
        <v>100000</v>
      </c>
      <c r="AC80" s="34"/>
    </row>
    <row r="81" spans="1:29" x14ac:dyDescent="0.25">
      <c r="A81" s="59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1">
        <f>SUM(C81:N81)</f>
        <v>0</v>
      </c>
      <c r="P81" s="30"/>
      <c r="Q81" s="30"/>
      <c r="R81" s="30"/>
      <c r="S81" s="30"/>
      <c r="T81" s="30"/>
      <c r="U81" s="30"/>
      <c r="V81" s="30"/>
      <c r="W81" s="30"/>
      <c r="X81" s="32"/>
      <c r="Y81" s="32"/>
      <c r="Z81" s="30"/>
      <c r="AA81" s="30"/>
      <c r="AB81" s="33">
        <f t="shared" ref="AB81:AB137" si="2">SUM(P81:AA81)</f>
        <v>0</v>
      </c>
      <c r="AC81" s="34"/>
    </row>
    <row r="82" spans="1:29" x14ac:dyDescent="0.25">
      <c r="A82" s="29" t="s">
        <v>119</v>
      </c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1">
        <f>SUM(C82:N82)</f>
        <v>0</v>
      </c>
      <c r="P82" s="30"/>
      <c r="Q82" s="32"/>
      <c r="R82" s="32"/>
      <c r="S82" s="30"/>
      <c r="T82" s="30"/>
      <c r="U82" s="30"/>
      <c r="V82" s="30"/>
      <c r="W82" s="32"/>
      <c r="X82" s="30"/>
      <c r="Y82" s="30"/>
      <c r="Z82" s="30"/>
      <c r="AA82" s="30"/>
      <c r="AB82" s="33">
        <f t="shared" si="2"/>
        <v>0</v>
      </c>
      <c r="AC82" s="34"/>
    </row>
    <row r="83" spans="1:29" ht="30" x14ac:dyDescent="0.25">
      <c r="A83" s="52" t="s">
        <v>120</v>
      </c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1">
        <f>SUM(C83:N83)</f>
        <v>0</v>
      </c>
      <c r="P83" s="30"/>
      <c r="Q83" s="30"/>
      <c r="R83" s="32"/>
      <c r="S83" s="30"/>
      <c r="T83" s="30"/>
      <c r="U83" s="30"/>
      <c r="V83" s="30"/>
      <c r="W83" s="32"/>
      <c r="X83" s="30"/>
      <c r="Y83" s="30"/>
      <c r="Z83" s="30"/>
      <c r="AA83" s="30"/>
      <c r="AB83" s="33">
        <f t="shared" si="2"/>
        <v>0</v>
      </c>
      <c r="AC83" s="34"/>
    </row>
    <row r="84" spans="1:29" x14ac:dyDescent="0.25">
      <c r="A84" s="46" t="s">
        <v>121</v>
      </c>
      <c r="B84" s="30" t="s">
        <v>122</v>
      </c>
      <c r="C84" s="30">
        <v>1</v>
      </c>
      <c r="D84" s="30"/>
      <c r="E84" s="30"/>
      <c r="F84" s="30"/>
      <c r="G84" s="30"/>
      <c r="H84" s="30">
        <v>1</v>
      </c>
      <c r="I84" s="30"/>
      <c r="J84" s="30"/>
      <c r="K84" s="30"/>
      <c r="L84" s="30"/>
      <c r="M84" s="30"/>
      <c r="N84" s="30"/>
      <c r="O84" s="31">
        <v>1</v>
      </c>
      <c r="P84" s="30"/>
      <c r="Q84" s="60">
        <v>600000</v>
      </c>
      <c r="R84" s="61"/>
      <c r="S84" s="32">
        <v>450000</v>
      </c>
      <c r="T84" s="32"/>
      <c r="U84" s="32">
        <v>450000</v>
      </c>
      <c r="V84" s="32"/>
      <c r="W84" s="30"/>
      <c r="X84" s="32"/>
      <c r="Y84" s="30"/>
      <c r="Z84" s="30"/>
      <c r="AA84" s="30"/>
      <c r="AB84" s="33">
        <f t="shared" si="2"/>
        <v>1500000</v>
      </c>
      <c r="AC84" s="34"/>
    </row>
    <row r="85" spans="1:29" x14ac:dyDescent="0.25">
      <c r="A85" s="62" t="s">
        <v>123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1">
        <f t="shared" ref="O85:O137" si="3">SUM(C85:N85)</f>
        <v>0</v>
      </c>
      <c r="P85" s="30"/>
      <c r="Q85" s="30"/>
      <c r="R85" s="32">
        <v>4000</v>
      </c>
      <c r="S85" s="32"/>
      <c r="T85" s="32"/>
      <c r="U85" s="32">
        <v>3000</v>
      </c>
      <c r="V85" s="32"/>
      <c r="W85" s="32"/>
      <c r="X85" s="32">
        <v>3000</v>
      </c>
      <c r="Y85" s="32"/>
      <c r="Z85" s="30"/>
      <c r="AA85" s="30"/>
      <c r="AB85" s="33">
        <f t="shared" si="2"/>
        <v>10000</v>
      </c>
      <c r="AC85" s="34"/>
    </row>
    <row r="86" spans="1:29" x14ac:dyDescent="0.25">
      <c r="A86" s="63" t="s">
        <v>124</v>
      </c>
      <c r="B86" s="30" t="s">
        <v>125</v>
      </c>
      <c r="C86" s="30">
        <v>1</v>
      </c>
      <c r="D86" s="30"/>
      <c r="E86" s="30"/>
      <c r="F86" s="30"/>
      <c r="G86" s="30"/>
      <c r="H86" s="30"/>
      <c r="I86" s="30"/>
      <c r="J86" s="30"/>
      <c r="K86" s="30"/>
      <c r="L86" s="30">
        <v>1</v>
      </c>
      <c r="M86" s="30"/>
      <c r="N86" s="30"/>
      <c r="O86" s="31">
        <v>2</v>
      </c>
      <c r="P86" s="30"/>
      <c r="Q86" s="30"/>
      <c r="R86" s="32"/>
      <c r="S86" s="30"/>
      <c r="T86" s="30"/>
      <c r="U86" s="30"/>
      <c r="V86" s="30"/>
      <c r="W86" s="30"/>
      <c r="X86" s="30"/>
      <c r="Y86" s="30"/>
      <c r="Z86" s="30"/>
      <c r="AA86" s="30"/>
      <c r="AB86" s="33">
        <f t="shared" si="2"/>
        <v>0</v>
      </c>
      <c r="AC86" s="34"/>
    </row>
    <row r="87" spans="1:29" x14ac:dyDescent="0.25">
      <c r="A87" s="29" t="s">
        <v>126</v>
      </c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1">
        <f t="shared" si="3"/>
        <v>0</v>
      </c>
      <c r="P87" s="30"/>
      <c r="Q87" s="30"/>
      <c r="R87" s="32"/>
      <c r="S87" s="30"/>
      <c r="T87" s="30"/>
      <c r="U87" s="30"/>
      <c r="V87" s="30"/>
      <c r="W87" s="30"/>
      <c r="X87" s="30"/>
      <c r="Y87" s="30"/>
      <c r="Z87" s="30"/>
      <c r="AA87" s="30"/>
      <c r="AB87" s="33">
        <f t="shared" si="2"/>
        <v>0</v>
      </c>
      <c r="AC87" s="34"/>
    </row>
    <row r="88" spans="1:29" x14ac:dyDescent="0.25">
      <c r="A88" s="57" t="s">
        <v>127</v>
      </c>
      <c r="B88" s="30" t="s">
        <v>128</v>
      </c>
      <c r="C88" s="30">
        <v>1</v>
      </c>
      <c r="D88" s="30"/>
      <c r="E88" s="30"/>
      <c r="F88" s="30"/>
      <c r="G88" s="30"/>
      <c r="H88" s="30"/>
      <c r="I88" s="30"/>
      <c r="J88" s="30"/>
      <c r="K88" s="30"/>
      <c r="L88" s="30"/>
      <c r="M88" s="30">
        <v>1</v>
      </c>
      <c r="N88" s="30"/>
      <c r="O88" s="31">
        <v>1</v>
      </c>
      <c r="P88" s="30"/>
      <c r="Q88" s="30"/>
      <c r="R88" s="32">
        <v>5000</v>
      </c>
      <c r="S88" s="30"/>
      <c r="T88" s="30"/>
      <c r="U88" s="32">
        <v>5000</v>
      </c>
      <c r="V88" s="30"/>
      <c r="W88" s="32"/>
      <c r="X88" s="32">
        <v>5000</v>
      </c>
      <c r="Y88" s="32"/>
      <c r="Z88" s="30"/>
      <c r="AA88" s="32">
        <v>5000</v>
      </c>
      <c r="AB88" s="33">
        <f t="shared" si="2"/>
        <v>20000</v>
      </c>
      <c r="AC88" s="34"/>
    </row>
    <row r="89" spans="1:29" ht="30" x14ac:dyDescent="0.25">
      <c r="A89" s="48" t="s">
        <v>129</v>
      </c>
      <c r="B89" s="30" t="s">
        <v>100</v>
      </c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>
        <v>1</v>
      </c>
      <c r="O89" s="31">
        <f t="shared" si="3"/>
        <v>1</v>
      </c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>
        <v>115000</v>
      </c>
      <c r="AB89" s="33">
        <f t="shared" si="2"/>
        <v>115000</v>
      </c>
      <c r="AC89" s="34"/>
    </row>
    <row r="90" spans="1:29" x14ac:dyDescent="0.25">
      <c r="A90" s="49"/>
      <c r="B90" s="30" t="s">
        <v>88</v>
      </c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>
        <v>20</v>
      </c>
      <c r="O90" s="31">
        <f t="shared" si="3"/>
        <v>20</v>
      </c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3">
        <f t="shared" si="2"/>
        <v>0</v>
      </c>
      <c r="AC90" s="34"/>
    </row>
    <row r="91" spans="1:29" x14ac:dyDescent="0.25">
      <c r="A91" s="57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1">
        <f t="shared" si="3"/>
        <v>0</v>
      </c>
      <c r="P91" s="30"/>
      <c r="Q91" s="30"/>
      <c r="R91" s="32"/>
      <c r="S91" s="30"/>
      <c r="T91" s="30"/>
      <c r="U91" s="32"/>
      <c r="V91" s="30"/>
      <c r="W91" s="32"/>
      <c r="X91" s="32"/>
      <c r="Y91" s="32"/>
      <c r="Z91" s="30"/>
      <c r="AA91" s="32"/>
      <c r="AB91" s="33">
        <f t="shared" si="2"/>
        <v>0</v>
      </c>
      <c r="AC91" s="34"/>
    </row>
    <row r="92" spans="1:29" x14ac:dyDescent="0.25">
      <c r="A92" s="64" t="s">
        <v>130</v>
      </c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1">
        <f t="shared" si="3"/>
        <v>0</v>
      </c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3">
        <f t="shared" si="2"/>
        <v>0</v>
      </c>
      <c r="AC92" s="34"/>
    </row>
    <row r="93" spans="1:29" x14ac:dyDescent="0.25">
      <c r="A93" s="52" t="s">
        <v>131</v>
      </c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1">
        <f t="shared" si="3"/>
        <v>0</v>
      </c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3">
        <f t="shared" si="2"/>
        <v>0</v>
      </c>
      <c r="AC93" s="34"/>
    </row>
    <row r="94" spans="1:29" ht="30" x14ac:dyDescent="0.25">
      <c r="A94" s="54" t="s">
        <v>132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1">
        <f t="shared" si="3"/>
        <v>0</v>
      </c>
      <c r="P94" s="30"/>
      <c r="Q94" s="30"/>
      <c r="R94" s="30"/>
      <c r="S94" s="30"/>
      <c r="T94" s="30"/>
      <c r="U94" s="30"/>
      <c r="V94" s="32"/>
      <c r="W94" s="32"/>
      <c r="X94" s="30"/>
      <c r="Y94" s="30"/>
      <c r="Z94" s="30"/>
      <c r="AA94" s="30"/>
      <c r="AB94" s="33">
        <f t="shared" si="2"/>
        <v>0</v>
      </c>
      <c r="AC94" s="34"/>
    </row>
    <row r="95" spans="1:29" x14ac:dyDescent="0.25">
      <c r="A95" s="49" t="s">
        <v>133</v>
      </c>
      <c r="B95" s="30" t="s">
        <v>134</v>
      </c>
      <c r="C95" s="30"/>
      <c r="D95" s="30"/>
      <c r="E95" s="30"/>
      <c r="F95" s="30"/>
      <c r="G95" s="30"/>
      <c r="H95" s="30"/>
      <c r="I95" s="30"/>
      <c r="J95" s="30"/>
      <c r="K95" s="30">
        <v>1</v>
      </c>
      <c r="L95" s="65"/>
      <c r="M95" s="30"/>
      <c r="N95" s="30"/>
      <c r="O95" s="31">
        <f t="shared" si="3"/>
        <v>1</v>
      </c>
      <c r="P95" s="32"/>
      <c r="Q95" s="32"/>
      <c r="R95" s="32"/>
      <c r="S95" s="32"/>
      <c r="T95" s="32"/>
      <c r="U95" s="32"/>
      <c r="V95" s="32"/>
      <c r="W95" s="32"/>
      <c r="X95" s="32">
        <v>85000</v>
      </c>
      <c r="Y95" s="61"/>
      <c r="Z95" s="32"/>
      <c r="AA95" s="32"/>
      <c r="AB95" s="33">
        <f t="shared" si="2"/>
        <v>85000</v>
      </c>
      <c r="AC95" s="34"/>
    </row>
    <row r="96" spans="1:29" x14ac:dyDescent="0.25">
      <c r="A96" s="49" t="s">
        <v>70</v>
      </c>
      <c r="B96" s="30" t="s">
        <v>88</v>
      </c>
      <c r="C96" s="30"/>
      <c r="D96" s="30"/>
      <c r="E96" s="30"/>
      <c r="F96" s="30"/>
      <c r="G96" s="30"/>
      <c r="H96" s="30"/>
      <c r="I96" s="30"/>
      <c r="J96" s="30"/>
      <c r="K96" s="30">
        <v>25</v>
      </c>
      <c r="L96" s="65"/>
      <c r="M96" s="30"/>
      <c r="N96" s="30"/>
      <c r="O96" s="31">
        <f t="shared" si="3"/>
        <v>25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3">
        <f t="shared" si="2"/>
        <v>0</v>
      </c>
      <c r="AC96" s="34"/>
    </row>
    <row r="97" spans="1:29" x14ac:dyDescent="0.25">
      <c r="A97" s="49" t="s">
        <v>135</v>
      </c>
      <c r="B97" s="30" t="s">
        <v>134</v>
      </c>
      <c r="C97" s="30"/>
      <c r="D97" s="30"/>
      <c r="E97" s="30"/>
      <c r="F97" s="30"/>
      <c r="G97" s="30"/>
      <c r="H97" s="30"/>
      <c r="I97" s="30"/>
      <c r="J97" s="30"/>
      <c r="K97" s="30"/>
      <c r="L97" s="30">
        <v>1</v>
      </c>
      <c r="M97" s="30"/>
      <c r="N97" s="30"/>
      <c r="O97" s="31">
        <f t="shared" si="3"/>
        <v>1</v>
      </c>
      <c r="P97" s="32"/>
      <c r="Q97" s="32"/>
      <c r="R97" s="32"/>
      <c r="S97" s="32"/>
      <c r="T97" s="32"/>
      <c r="U97" s="32"/>
      <c r="V97" s="32"/>
      <c r="W97" s="32"/>
      <c r="X97" s="32"/>
      <c r="Y97" s="32">
        <v>555000</v>
      </c>
      <c r="Z97" s="32"/>
      <c r="AA97" s="32"/>
      <c r="AB97" s="33">
        <f t="shared" si="2"/>
        <v>555000</v>
      </c>
      <c r="AC97" s="34"/>
    </row>
    <row r="98" spans="1:29" x14ac:dyDescent="0.25">
      <c r="A98" s="49" t="s">
        <v>70</v>
      </c>
      <c r="B98" s="30" t="s">
        <v>88</v>
      </c>
      <c r="C98" s="30"/>
      <c r="D98" s="30"/>
      <c r="E98" s="30"/>
      <c r="F98" s="30"/>
      <c r="G98" s="30"/>
      <c r="H98" s="30"/>
      <c r="I98" s="30"/>
      <c r="J98" s="30"/>
      <c r="K98" s="30"/>
      <c r="L98" s="30">
        <v>55</v>
      </c>
      <c r="M98" s="30"/>
      <c r="N98" s="30"/>
      <c r="O98" s="31">
        <f t="shared" si="3"/>
        <v>55</v>
      </c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3">
        <f t="shared" si="2"/>
        <v>0</v>
      </c>
      <c r="AC98" s="34"/>
    </row>
    <row r="99" spans="1:29" x14ac:dyDescent="0.25">
      <c r="A99" s="66" t="s">
        <v>136</v>
      </c>
      <c r="B99" s="30" t="s">
        <v>137</v>
      </c>
      <c r="C99" s="30"/>
      <c r="D99" s="30"/>
      <c r="E99" s="30"/>
      <c r="F99" s="30">
        <v>1</v>
      </c>
      <c r="G99" s="30"/>
      <c r="H99" s="30"/>
      <c r="I99" s="30"/>
      <c r="J99" s="30"/>
      <c r="K99" s="30"/>
      <c r="L99" s="30"/>
      <c r="M99" s="30"/>
      <c r="N99" s="30"/>
      <c r="O99" s="31">
        <f t="shared" si="3"/>
        <v>1</v>
      </c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3">
        <f t="shared" si="2"/>
        <v>0</v>
      </c>
      <c r="AC99" s="34"/>
    </row>
    <row r="100" spans="1:29" x14ac:dyDescent="0.25">
      <c r="A100" s="49"/>
      <c r="B100" s="30" t="s">
        <v>61</v>
      </c>
      <c r="C100" s="30"/>
      <c r="D100" s="30"/>
      <c r="E100" s="30"/>
      <c r="F100" s="30">
        <v>300</v>
      </c>
      <c r="G100" s="30"/>
      <c r="H100" s="30"/>
      <c r="I100" s="30"/>
      <c r="J100" s="30"/>
      <c r="K100" s="30"/>
      <c r="L100" s="30"/>
      <c r="M100" s="30"/>
      <c r="N100" s="30"/>
      <c r="O100" s="31">
        <f t="shared" si="3"/>
        <v>300</v>
      </c>
      <c r="P100" s="32"/>
      <c r="Q100" s="32"/>
      <c r="R100" s="32"/>
      <c r="S100" s="32">
        <v>150000</v>
      </c>
      <c r="T100" s="32"/>
      <c r="U100" s="32"/>
      <c r="V100" s="32"/>
      <c r="W100" s="32"/>
      <c r="X100" s="32"/>
      <c r="Y100" s="32"/>
      <c r="Z100" s="32"/>
      <c r="AA100" s="32"/>
      <c r="AB100" s="33">
        <f t="shared" si="2"/>
        <v>150000</v>
      </c>
      <c r="AC100" s="34"/>
    </row>
    <row r="101" spans="1:29" ht="30" x14ac:dyDescent="0.25">
      <c r="A101" s="62" t="s">
        <v>138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1">
        <f t="shared" si="3"/>
        <v>0</v>
      </c>
      <c r="P101" s="32"/>
      <c r="Q101" s="60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3">
        <f t="shared" si="2"/>
        <v>0</v>
      </c>
      <c r="AC101" s="34"/>
    </row>
    <row r="102" spans="1:29" ht="30" x14ac:dyDescent="0.25">
      <c r="A102" s="58" t="s">
        <v>139</v>
      </c>
      <c r="B102" s="30" t="s">
        <v>140</v>
      </c>
      <c r="C102" s="30">
        <v>2</v>
      </c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>
        <v>2</v>
      </c>
      <c r="O102" s="31">
        <v>2</v>
      </c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3">
        <f t="shared" si="2"/>
        <v>0</v>
      </c>
      <c r="AC102" s="34"/>
    </row>
    <row r="103" spans="1:29" ht="45" x14ac:dyDescent="0.25">
      <c r="A103" s="48" t="s">
        <v>141</v>
      </c>
      <c r="B103" s="30" t="s">
        <v>100</v>
      </c>
      <c r="C103" s="30">
        <v>1</v>
      </c>
      <c r="D103" s="30"/>
      <c r="E103" s="30"/>
      <c r="F103" s="30">
        <v>1</v>
      </c>
      <c r="G103" s="30"/>
      <c r="H103" s="30"/>
      <c r="I103" s="30"/>
      <c r="J103" s="30">
        <v>1</v>
      </c>
      <c r="K103" s="30"/>
      <c r="L103" s="30"/>
      <c r="M103" s="30"/>
      <c r="N103" s="30"/>
      <c r="O103" s="31">
        <f t="shared" si="3"/>
        <v>3</v>
      </c>
      <c r="P103" s="32">
        <v>115000</v>
      </c>
      <c r="Q103" s="32"/>
      <c r="R103" s="32"/>
      <c r="S103" s="32">
        <v>145000</v>
      </c>
      <c r="T103" s="32"/>
      <c r="U103" s="32"/>
      <c r="V103" s="32"/>
      <c r="W103" s="32">
        <v>145000</v>
      </c>
      <c r="X103" s="32"/>
      <c r="Y103" s="32"/>
      <c r="Z103" s="32"/>
      <c r="AA103" s="32"/>
      <c r="AB103" s="33">
        <f t="shared" si="2"/>
        <v>405000</v>
      </c>
      <c r="AC103" s="34"/>
    </row>
    <row r="104" spans="1:29" x14ac:dyDescent="0.25">
      <c r="A104" s="49"/>
      <c r="B104" s="30" t="s">
        <v>88</v>
      </c>
      <c r="C104" s="30">
        <v>20</v>
      </c>
      <c r="D104" s="30"/>
      <c r="E104" s="30"/>
      <c r="F104" s="30">
        <v>21</v>
      </c>
      <c r="G104" s="30"/>
      <c r="H104" s="30"/>
      <c r="I104" s="30"/>
      <c r="J104" s="30">
        <v>21</v>
      </c>
      <c r="K104" s="30"/>
      <c r="L104" s="30"/>
      <c r="M104" s="30"/>
      <c r="N104" s="30"/>
      <c r="O104" s="31">
        <f t="shared" si="3"/>
        <v>62</v>
      </c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3">
        <f t="shared" si="2"/>
        <v>0</v>
      </c>
      <c r="AC104" s="34"/>
    </row>
    <row r="105" spans="1:29" x14ac:dyDescent="0.25">
      <c r="A105" s="46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1">
        <f t="shared" si="3"/>
        <v>0</v>
      </c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3">
        <f t="shared" si="2"/>
        <v>0</v>
      </c>
      <c r="AC105" s="34"/>
    </row>
    <row r="106" spans="1:29" x14ac:dyDescent="0.25">
      <c r="A106" s="29" t="s">
        <v>142</v>
      </c>
      <c r="B106" s="61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1">
        <f t="shared" si="3"/>
        <v>0</v>
      </c>
      <c r="P106" s="32"/>
      <c r="Q106" s="32"/>
      <c r="R106" s="32"/>
      <c r="S106" s="32"/>
      <c r="T106" s="32"/>
      <c r="U106" s="32"/>
      <c r="V106" s="32"/>
      <c r="W106" s="60"/>
      <c r="X106" s="60"/>
      <c r="Y106" s="60"/>
      <c r="Z106" s="32"/>
      <c r="AA106" s="32"/>
      <c r="AB106" s="33">
        <f t="shared" si="2"/>
        <v>0</v>
      </c>
      <c r="AC106" s="34"/>
    </row>
    <row r="107" spans="1:29" x14ac:dyDescent="0.25">
      <c r="A107" s="67" t="s">
        <v>143</v>
      </c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1">
        <f t="shared" si="3"/>
        <v>0</v>
      </c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3">
        <f t="shared" si="2"/>
        <v>0</v>
      </c>
      <c r="AC107" s="34"/>
    </row>
    <row r="108" spans="1:29" x14ac:dyDescent="0.25">
      <c r="A108" s="58" t="s">
        <v>144</v>
      </c>
      <c r="B108" s="30" t="s">
        <v>145</v>
      </c>
      <c r="C108" s="30"/>
      <c r="D108" s="30">
        <v>1</v>
      </c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1">
        <f t="shared" si="3"/>
        <v>1</v>
      </c>
      <c r="P108" s="32"/>
      <c r="Q108" s="32">
        <v>10000</v>
      </c>
      <c r="R108" s="32"/>
      <c r="S108" s="32"/>
      <c r="T108" s="32"/>
      <c r="U108" s="32"/>
      <c r="V108" s="32"/>
      <c r="W108" s="60"/>
      <c r="X108" s="60"/>
      <c r="Y108" s="32"/>
      <c r="Z108" s="32"/>
      <c r="AA108" s="32"/>
      <c r="AB108" s="33">
        <f t="shared" si="2"/>
        <v>10000</v>
      </c>
      <c r="AC108" s="34"/>
    </row>
    <row r="109" spans="1:29" s="1" customFormat="1" ht="45" x14ac:dyDescent="0.25">
      <c r="A109" s="68"/>
      <c r="B109" s="69" t="s">
        <v>61</v>
      </c>
      <c r="C109" s="69"/>
      <c r="D109" s="69"/>
      <c r="E109" s="69"/>
      <c r="F109" s="69"/>
      <c r="G109" s="69">
        <v>300</v>
      </c>
      <c r="H109" s="69"/>
      <c r="I109" s="69"/>
      <c r="J109" s="69"/>
      <c r="K109" s="69"/>
      <c r="L109" s="69"/>
      <c r="M109" s="69"/>
      <c r="N109" s="69"/>
      <c r="O109" s="31">
        <f t="shared" si="3"/>
        <v>300</v>
      </c>
      <c r="P109" s="70"/>
      <c r="Q109" s="70"/>
      <c r="R109" s="70"/>
      <c r="S109" s="70"/>
      <c r="T109" s="70">
        <v>150000</v>
      </c>
      <c r="U109" s="70"/>
      <c r="V109" s="70"/>
      <c r="W109" s="70"/>
      <c r="X109" s="70"/>
      <c r="Y109" s="70"/>
      <c r="Z109" s="70"/>
      <c r="AA109" s="70"/>
      <c r="AB109" s="33">
        <f t="shared" si="2"/>
        <v>150000</v>
      </c>
      <c r="AC109" s="71" t="s">
        <v>146</v>
      </c>
    </row>
    <row r="110" spans="1:29" x14ac:dyDescent="0.25">
      <c r="A110" s="29" t="s">
        <v>147</v>
      </c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1">
        <f t="shared" si="3"/>
        <v>0</v>
      </c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3">
        <f t="shared" si="2"/>
        <v>0</v>
      </c>
      <c r="AC110" s="34"/>
    </row>
    <row r="111" spans="1:29" ht="30" x14ac:dyDescent="0.25">
      <c r="A111" s="49" t="s">
        <v>148</v>
      </c>
      <c r="B111" s="30" t="s">
        <v>149</v>
      </c>
      <c r="C111" s="30">
        <v>1</v>
      </c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1">
        <f t="shared" si="3"/>
        <v>1</v>
      </c>
      <c r="P111" s="32">
        <v>440250</v>
      </c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3">
        <f t="shared" si="2"/>
        <v>440250</v>
      </c>
      <c r="AC111" s="34"/>
    </row>
    <row r="112" spans="1:29" x14ac:dyDescent="0.25">
      <c r="A112" s="49"/>
      <c r="B112" s="30" t="s">
        <v>88</v>
      </c>
      <c r="C112" s="30">
        <v>64</v>
      </c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1">
        <f t="shared" si="3"/>
        <v>64</v>
      </c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3">
        <f t="shared" si="2"/>
        <v>0</v>
      </c>
      <c r="AC112" s="34"/>
    </row>
    <row r="113" spans="1:29" ht="30" x14ac:dyDescent="0.25">
      <c r="A113" s="49" t="s">
        <v>150</v>
      </c>
      <c r="B113" s="30" t="s">
        <v>149</v>
      </c>
      <c r="C113" s="30"/>
      <c r="D113" s="30"/>
      <c r="E113" s="30"/>
      <c r="F113" s="30"/>
      <c r="G113" s="30"/>
      <c r="H113" s="30"/>
      <c r="I113" s="30">
        <v>1</v>
      </c>
      <c r="J113" s="30"/>
      <c r="K113" s="30"/>
      <c r="L113" s="30"/>
      <c r="M113" s="30"/>
      <c r="N113" s="30"/>
      <c r="O113" s="31">
        <f t="shared" si="3"/>
        <v>1</v>
      </c>
      <c r="P113" s="32"/>
      <c r="Q113" s="32"/>
      <c r="R113" s="32"/>
      <c r="S113" s="32"/>
      <c r="T113" s="32"/>
      <c r="U113" s="32"/>
      <c r="V113" s="32">
        <v>476250</v>
      </c>
      <c r="W113" s="32"/>
      <c r="X113" s="32"/>
      <c r="Y113" s="32"/>
      <c r="Z113" s="32"/>
      <c r="AA113" s="32"/>
      <c r="AB113" s="33">
        <f t="shared" si="2"/>
        <v>476250</v>
      </c>
      <c r="AC113" s="34"/>
    </row>
    <row r="114" spans="1:29" x14ac:dyDescent="0.25">
      <c r="A114" s="49"/>
      <c r="B114" s="30" t="s">
        <v>88</v>
      </c>
      <c r="C114" s="30"/>
      <c r="D114" s="30"/>
      <c r="E114" s="30"/>
      <c r="F114" s="30"/>
      <c r="G114" s="30"/>
      <c r="H114" s="30"/>
      <c r="I114" s="30">
        <v>64</v>
      </c>
      <c r="J114" s="30"/>
      <c r="K114" s="30"/>
      <c r="L114" s="30"/>
      <c r="M114" s="30"/>
      <c r="N114" s="30"/>
      <c r="O114" s="31">
        <f t="shared" si="3"/>
        <v>64</v>
      </c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3">
        <f t="shared" si="2"/>
        <v>0</v>
      </c>
      <c r="AC114" s="34"/>
    </row>
    <row r="115" spans="1:29" ht="30" x14ac:dyDescent="0.25">
      <c r="A115" s="66" t="s">
        <v>151</v>
      </c>
      <c r="B115" s="30" t="s">
        <v>152</v>
      </c>
      <c r="C115" s="30"/>
      <c r="D115" s="30"/>
      <c r="E115" s="30"/>
      <c r="F115" s="30"/>
      <c r="G115" s="30"/>
      <c r="H115" s="30"/>
      <c r="I115" s="30"/>
      <c r="J115" s="30">
        <v>1</v>
      </c>
      <c r="K115" s="30"/>
      <c r="L115" s="30"/>
      <c r="M115" s="30">
        <v>1</v>
      </c>
      <c r="N115" s="30"/>
      <c r="O115" s="31">
        <f t="shared" si="3"/>
        <v>2</v>
      </c>
      <c r="P115" s="32"/>
      <c r="Q115" s="32"/>
      <c r="R115" s="32"/>
      <c r="S115" s="32"/>
      <c r="T115" s="32"/>
      <c r="U115" s="32">
        <v>50000</v>
      </c>
      <c r="V115" s="32"/>
      <c r="W115" s="32"/>
      <c r="X115" s="32"/>
      <c r="Y115" s="32"/>
      <c r="Z115" s="32"/>
      <c r="AA115" s="32">
        <v>500000</v>
      </c>
      <c r="AB115" s="33">
        <f t="shared" si="2"/>
        <v>550000</v>
      </c>
      <c r="AC115" s="34"/>
    </row>
    <row r="116" spans="1:29" ht="33" customHeight="1" x14ac:dyDescent="0.25">
      <c r="A116" s="67" t="s">
        <v>153</v>
      </c>
      <c r="B116" s="30" t="s">
        <v>128</v>
      </c>
      <c r="C116" s="30"/>
      <c r="D116" s="30"/>
      <c r="E116" s="30"/>
      <c r="F116" s="30">
        <v>1</v>
      </c>
      <c r="G116" s="30"/>
      <c r="H116" s="30"/>
      <c r="I116" s="30"/>
      <c r="J116" s="30"/>
      <c r="K116" s="30"/>
      <c r="L116" s="30"/>
      <c r="M116" s="30"/>
      <c r="N116" s="30"/>
      <c r="O116" s="31">
        <f t="shared" si="3"/>
        <v>1</v>
      </c>
      <c r="P116" s="32"/>
      <c r="Q116" s="32"/>
      <c r="R116" s="32"/>
      <c r="S116" s="32">
        <v>10000</v>
      </c>
      <c r="T116" s="32"/>
      <c r="U116" s="32"/>
      <c r="V116" s="32"/>
      <c r="W116" s="32"/>
      <c r="X116" s="32"/>
      <c r="Y116" s="32"/>
      <c r="Z116" s="32"/>
      <c r="AA116" s="32"/>
      <c r="AB116" s="33">
        <f t="shared" si="2"/>
        <v>10000</v>
      </c>
      <c r="AC116" s="34"/>
    </row>
    <row r="117" spans="1:29" ht="30" x14ac:dyDescent="0.25">
      <c r="A117" s="48" t="s">
        <v>154</v>
      </c>
      <c r="B117" s="30" t="s">
        <v>155</v>
      </c>
      <c r="C117" s="30"/>
      <c r="D117" s="30"/>
      <c r="E117" s="30"/>
      <c r="F117" s="30"/>
      <c r="G117" s="30"/>
      <c r="H117" s="30">
        <v>1</v>
      </c>
      <c r="I117" s="30"/>
      <c r="J117" s="30"/>
      <c r="K117" s="30"/>
      <c r="L117" s="30"/>
      <c r="M117" s="30"/>
      <c r="N117" s="30"/>
      <c r="O117" s="31">
        <f t="shared" si="3"/>
        <v>1</v>
      </c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3">
        <f t="shared" si="2"/>
        <v>0</v>
      </c>
      <c r="AC117" s="34"/>
    </row>
    <row r="118" spans="1:29" x14ac:dyDescent="0.25">
      <c r="A118" s="49"/>
      <c r="B118" s="30" t="s">
        <v>61</v>
      </c>
      <c r="C118" s="65"/>
      <c r="D118" s="65"/>
      <c r="E118" s="65"/>
      <c r="F118" s="65"/>
      <c r="G118" s="65"/>
      <c r="H118" s="65"/>
      <c r="I118" s="65"/>
      <c r="J118" s="65">
        <v>50</v>
      </c>
      <c r="K118" s="65"/>
      <c r="L118" s="65"/>
      <c r="M118" s="65"/>
      <c r="N118" s="65"/>
      <c r="O118" s="31">
        <f t="shared" si="3"/>
        <v>50</v>
      </c>
      <c r="P118" s="61"/>
      <c r="Q118" s="61"/>
      <c r="R118" s="61"/>
      <c r="S118" s="61"/>
      <c r="T118" s="61"/>
      <c r="U118" s="61"/>
      <c r="V118" s="61"/>
      <c r="W118" s="60">
        <v>100000</v>
      </c>
      <c r="X118" s="61"/>
      <c r="Y118" s="61"/>
      <c r="Z118" s="61"/>
      <c r="AA118" s="61"/>
      <c r="AB118" s="33">
        <f t="shared" si="2"/>
        <v>100000</v>
      </c>
      <c r="AC118" s="34"/>
    </row>
    <row r="119" spans="1:29" ht="30" x14ac:dyDescent="0.25">
      <c r="A119" s="67" t="s">
        <v>156</v>
      </c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1">
        <f t="shared" si="3"/>
        <v>0</v>
      </c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3">
        <f t="shared" si="2"/>
        <v>0</v>
      </c>
      <c r="AC119" s="34"/>
    </row>
    <row r="120" spans="1:29" x14ac:dyDescent="0.25">
      <c r="A120" s="72" t="s">
        <v>157</v>
      </c>
      <c r="B120" s="30" t="s">
        <v>158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>
        <v>1</v>
      </c>
      <c r="O120" s="31">
        <f t="shared" si="3"/>
        <v>1</v>
      </c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3">
        <f t="shared" si="2"/>
        <v>0</v>
      </c>
      <c r="AC120" s="34"/>
    </row>
    <row r="121" spans="1:29" ht="30" x14ac:dyDescent="0.25">
      <c r="A121" s="67" t="s">
        <v>159</v>
      </c>
      <c r="B121" s="30" t="s">
        <v>100</v>
      </c>
      <c r="C121" s="30"/>
      <c r="D121" s="30"/>
      <c r="E121" s="30"/>
      <c r="F121" s="30"/>
      <c r="G121" s="30"/>
      <c r="H121" s="30">
        <v>1</v>
      </c>
      <c r="I121" s="30"/>
      <c r="J121" s="30"/>
      <c r="K121" s="30"/>
      <c r="L121" s="30"/>
      <c r="M121" s="30"/>
      <c r="N121" s="30"/>
      <c r="O121" s="31">
        <f>SUM(C121:N121)</f>
        <v>1</v>
      </c>
      <c r="P121" s="32"/>
      <c r="Q121" s="32"/>
      <c r="R121" s="32"/>
      <c r="S121" s="32"/>
      <c r="T121" s="32"/>
      <c r="U121" s="32">
        <v>115000</v>
      </c>
      <c r="V121" s="32"/>
      <c r="W121" s="32"/>
      <c r="X121" s="32"/>
      <c r="Y121" s="32"/>
      <c r="Z121" s="32"/>
      <c r="AA121" s="32"/>
      <c r="AB121" s="33">
        <f>SUM(P121:AA121)</f>
        <v>115000</v>
      </c>
      <c r="AC121" s="34"/>
    </row>
    <row r="122" spans="1:29" x14ac:dyDescent="0.25">
      <c r="A122" s="72"/>
      <c r="B122" s="30" t="s">
        <v>88</v>
      </c>
      <c r="C122" s="30"/>
      <c r="D122" s="30"/>
      <c r="E122" s="30"/>
      <c r="F122" s="30"/>
      <c r="G122" s="30"/>
      <c r="H122" s="30">
        <v>20</v>
      </c>
      <c r="I122" s="30"/>
      <c r="J122" s="30"/>
      <c r="K122" s="30"/>
      <c r="L122" s="30"/>
      <c r="M122" s="30"/>
      <c r="N122" s="30"/>
      <c r="O122" s="31">
        <f>SUM(C122:N122)</f>
        <v>20</v>
      </c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3">
        <f>SUM(P122:AA122)</f>
        <v>0</v>
      </c>
      <c r="AC122" s="34"/>
    </row>
    <row r="123" spans="1:29" ht="45" x14ac:dyDescent="0.25">
      <c r="A123" s="55" t="s">
        <v>160</v>
      </c>
      <c r="B123" s="30" t="s">
        <v>161</v>
      </c>
      <c r="C123" s="30"/>
      <c r="D123" s="30"/>
      <c r="E123" s="30"/>
      <c r="F123" s="30"/>
      <c r="G123" s="30"/>
      <c r="H123" s="30"/>
      <c r="I123" s="30">
        <v>1</v>
      </c>
      <c r="J123" s="30"/>
      <c r="K123" s="30"/>
      <c r="L123" s="30"/>
      <c r="M123" s="30"/>
      <c r="N123" s="30">
        <v>1</v>
      </c>
      <c r="O123" s="31">
        <f>SUM(C123:N123)</f>
        <v>2</v>
      </c>
      <c r="P123" s="32"/>
      <c r="Q123" s="32"/>
      <c r="R123" s="32"/>
      <c r="S123" s="32"/>
      <c r="T123" s="32"/>
      <c r="U123" s="32"/>
      <c r="V123" s="32">
        <v>500000</v>
      </c>
      <c r="W123" s="32"/>
      <c r="X123" s="32"/>
      <c r="Y123" s="32"/>
      <c r="Z123" s="32"/>
      <c r="AA123" s="32">
        <v>500000</v>
      </c>
      <c r="AB123" s="33">
        <f>SUM(P123:AA123)</f>
        <v>1000000</v>
      </c>
      <c r="AC123" s="34"/>
    </row>
    <row r="124" spans="1:29" x14ac:dyDescent="0.25">
      <c r="A124" s="56"/>
      <c r="B124" s="30" t="s">
        <v>88</v>
      </c>
      <c r="C124" s="30"/>
      <c r="D124" s="30"/>
      <c r="E124" s="30"/>
      <c r="F124" s="30"/>
      <c r="G124" s="30"/>
      <c r="H124" s="30"/>
      <c r="I124" s="30">
        <v>30</v>
      </c>
      <c r="J124" s="30"/>
      <c r="K124" s="30"/>
      <c r="L124" s="30"/>
      <c r="M124" s="30"/>
      <c r="N124" s="30">
        <v>30</v>
      </c>
      <c r="O124" s="31">
        <f>SUM(C124:N124)</f>
        <v>60</v>
      </c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3">
        <f>SUM(P124:AA124)</f>
        <v>0</v>
      </c>
      <c r="AC124" s="34"/>
    </row>
    <row r="125" spans="1:29" x14ac:dyDescent="0.25">
      <c r="A125" s="72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1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3"/>
      <c r="AC125" s="34"/>
    </row>
    <row r="126" spans="1:29" ht="15.75" x14ac:dyDescent="0.25">
      <c r="A126" s="73" t="s">
        <v>162</v>
      </c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1">
        <f t="shared" si="3"/>
        <v>0</v>
      </c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3">
        <f t="shared" si="2"/>
        <v>0</v>
      </c>
      <c r="AC126" s="34"/>
    </row>
    <row r="127" spans="1:29" ht="30" x14ac:dyDescent="0.25">
      <c r="A127" s="74" t="s">
        <v>163</v>
      </c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1">
        <f t="shared" si="3"/>
        <v>0</v>
      </c>
      <c r="P127" s="30"/>
      <c r="Q127" s="30"/>
      <c r="R127" s="32"/>
      <c r="S127" s="32"/>
      <c r="T127" s="30"/>
      <c r="U127" s="30"/>
      <c r="V127" s="32"/>
      <c r="W127" s="30"/>
      <c r="X127" s="30"/>
      <c r="Y127" s="30"/>
      <c r="Z127" s="30"/>
      <c r="AA127" s="30"/>
      <c r="AB127" s="33">
        <f t="shared" si="2"/>
        <v>0</v>
      </c>
      <c r="AC127" s="34"/>
    </row>
    <row r="128" spans="1:29" ht="45" x14ac:dyDescent="0.25">
      <c r="A128" s="75" t="s">
        <v>164</v>
      </c>
      <c r="B128" s="30" t="s">
        <v>59</v>
      </c>
      <c r="C128" s="30"/>
      <c r="D128" s="30"/>
      <c r="E128" s="30">
        <v>1</v>
      </c>
      <c r="F128" s="30"/>
      <c r="G128" s="30"/>
      <c r="H128" s="30"/>
      <c r="I128" s="30"/>
      <c r="J128" s="30"/>
      <c r="K128" s="30"/>
      <c r="L128" s="30"/>
      <c r="M128" s="30"/>
      <c r="N128" s="30"/>
      <c r="O128" s="31">
        <f t="shared" si="3"/>
        <v>1</v>
      </c>
      <c r="P128" s="30"/>
      <c r="Q128" s="32"/>
      <c r="R128" s="32">
        <v>245000</v>
      </c>
      <c r="S128" s="32"/>
      <c r="T128" s="30"/>
      <c r="U128" s="30"/>
      <c r="V128" s="32"/>
      <c r="W128" s="30"/>
      <c r="X128" s="30"/>
      <c r="Y128" s="30"/>
      <c r="Z128" s="30"/>
      <c r="AA128" s="30"/>
      <c r="AB128" s="33">
        <f t="shared" si="2"/>
        <v>245000</v>
      </c>
      <c r="AC128" s="34"/>
    </row>
    <row r="129" spans="1:30" x14ac:dyDescent="0.25">
      <c r="A129" s="46" t="s">
        <v>70</v>
      </c>
      <c r="B129" s="30" t="s">
        <v>88</v>
      </c>
      <c r="C129" s="30"/>
      <c r="D129" s="30"/>
      <c r="E129" s="30">
        <v>35</v>
      </c>
      <c r="F129" s="30"/>
      <c r="G129" s="30"/>
      <c r="H129" s="30"/>
      <c r="I129" s="30"/>
      <c r="J129" s="30"/>
      <c r="K129" s="30"/>
      <c r="L129" s="30"/>
      <c r="M129" s="30"/>
      <c r="N129" s="30"/>
      <c r="O129" s="31">
        <f t="shared" si="3"/>
        <v>35</v>
      </c>
      <c r="P129" s="30"/>
      <c r="Q129" s="32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3">
        <f t="shared" si="2"/>
        <v>0</v>
      </c>
      <c r="AC129" s="34"/>
    </row>
    <row r="130" spans="1:30" ht="45" x14ac:dyDescent="0.25">
      <c r="A130" s="29" t="s">
        <v>165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1">
        <f t="shared" si="3"/>
        <v>0</v>
      </c>
      <c r="P130" s="30"/>
      <c r="Q130" s="30"/>
      <c r="R130" s="32"/>
      <c r="S130" s="30"/>
      <c r="T130" s="32">
        <v>75000</v>
      </c>
      <c r="U130" s="32">
        <v>75000</v>
      </c>
      <c r="V130" s="32">
        <v>75000</v>
      </c>
      <c r="W130" s="32">
        <v>75000</v>
      </c>
      <c r="X130" s="32">
        <v>75000</v>
      </c>
      <c r="Y130" s="32">
        <v>75000</v>
      </c>
      <c r="Z130" s="32">
        <v>75000</v>
      </c>
      <c r="AA130" s="32"/>
      <c r="AB130" s="33">
        <f t="shared" si="2"/>
        <v>525000</v>
      </c>
      <c r="AC130" s="34"/>
    </row>
    <row r="131" spans="1:30" ht="30" x14ac:dyDescent="0.25">
      <c r="A131" s="48" t="s">
        <v>166</v>
      </c>
      <c r="B131" s="30" t="s">
        <v>59</v>
      </c>
      <c r="C131" s="30"/>
      <c r="D131" s="30"/>
      <c r="E131" s="30"/>
      <c r="F131" s="30"/>
      <c r="G131" s="30"/>
      <c r="H131" s="30"/>
      <c r="I131" s="30"/>
      <c r="J131" s="30">
        <v>1</v>
      </c>
      <c r="K131" s="30"/>
      <c r="L131" s="30"/>
      <c r="M131" s="30"/>
      <c r="N131" s="30"/>
      <c r="O131" s="31">
        <f t="shared" si="3"/>
        <v>1</v>
      </c>
      <c r="P131" s="30"/>
      <c r="Q131" s="32"/>
      <c r="R131" s="30"/>
      <c r="S131" s="30"/>
      <c r="T131" s="30"/>
      <c r="U131" s="30"/>
      <c r="V131" s="30"/>
      <c r="W131" s="32">
        <v>245000</v>
      </c>
      <c r="X131" s="30"/>
      <c r="Y131" s="30"/>
      <c r="Z131" s="30"/>
      <c r="AA131" s="30"/>
      <c r="AB131" s="33">
        <f t="shared" si="2"/>
        <v>245000</v>
      </c>
      <c r="AC131" s="34"/>
    </row>
    <row r="132" spans="1:30" x14ac:dyDescent="0.25">
      <c r="A132" s="46"/>
      <c r="B132" s="30" t="s">
        <v>88</v>
      </c>
      <c r="C132" s="30"/>
      <c r="D132" s="30"/>
      <c r="E132" s="30"/>
      <c r="F132" s="30"/>
      <c r="G132" s="30"/>
      <c r="H132" s="30"/>
      <c r="I132" s="30"/>
      <c r="J132" s="30">
        <v>35</v>
      </c>
      <c r="K132" s="30"/>
      <c r="L132" s="30"/>
      <c r="M132" s="30"/>
      <c r="N132" s="30"/>
      <c r="O132" s="31">
        <f t="shared" si="3"/>
        <v>35</v>
      </c>
      <c r="P132" s="30"/>
      <c r="Q132" s="32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3">
        <f t="shared" si="2"/>
        <v>0</v>
      </c>
      <c r="AC132" s="34"/>
    </row>
    <row r="133" spans="1:30" ht="12.75" customHeight="1" x14ac:dyDescent="0.25">
      <c r="A133" s="48" t="s">
        <v>167</v>
      </c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1">
        <f t="shared" si="3"/>
        <v>0</v>
      </c>
      <c r="P133" s="30"/>
      <c r="Q133" s="32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3">
        <f t="shared" si="2"/>
        <v>0</v>
      </c>
      <c r="AC133" s="34"/>
    </row>
    <row r="134" spans="1:30" x14ac:dyDescent="0.25">
      <c r="A134" s="46" t="s">
        <v>168</v>
      </c>
      <c r="B134" s="30" t="s">
        <v>169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>
        <v>1</v>
      </c>
      <c r="N134" s="76"/>
      <c r="O134" s="31">
        <f t="shared" si="3"/>
        <v>1</v>
      </c>
      <c r="P134" s="30"/>
      <c r="Q134" s="32"/>
      <c r="R134" s="30"/>
      <c r="S134" s="32">
        <v>125000</v>
      </c>
      <c r="T134" s="32">
        <v>150000</v>
      </c>
      <c r="U134" s="32">
        <v>150000</v>
      </c>
      <c r="V134" s="32">
        <v>125000</v>
      </c>
      <c r="W134" s="32">
        <v>150000</v>
      </c>
      <c r="X134" s="32">
        <v>125000</v>
      </c>
      <c r="Y134" s="32">
        <v>125000</v>
      </c>
      <c r="Z134" s="32">
        <v>25000</v>
      </c>
      <c r="AA134" s="32">
        <v>25000</v>
      </c>
      <c r="AB134" s="33">
        <f t="shared" si="2"/>
        <v>1000000</v>
      </c>
      <c r="AC134" s="77"/>
    </row>
    <row r="135" spans="1:30" ht="30" x14ac:dyDescent="0.25">
      <c r="A135" s="48" t="s">
        <v>170</v>
      </c>
      <c r="B135" s="30" t="s">
        <v>171</v>
      </c>
      <c r="C135" s="76"/>
      <c r="D135" s="76"/>
      <c r="E135" s="76">
        <v>15</v>
      </c>
      <c r="F135" s="76"/>
      <c r="G135" s="76"/>
      <c r="H135" s="76"/>
      <c r="I135" s="76"/>
      <c r="J135" s="76"/>
      <c r="K135" s="76"/>
      <c r="L135" s="76"/>
      <c r="M135" s="76"/>
      <c r="N135" s="76"/>
      <c r="O135" s="31">
        <f t="shared" si="3"/>
        <v>15</v>
      </c>
      <c r="P135" s="30"/>
      <c r="Q135" s="32"/>
      <c r="R135" s="32">
        <v>7500000</v>
      </c>
      <c r="S135" s="32"/>
      <c r="T135" s="32"/>
      <c r="U135" s="32"/>
      <c r="V135" s="32"/>
      <c r="W135" s="32"/>
      <c r="X135" s="32"/>
      <c r="Y135" s="32"/>
      <c r="Z135" s="32"/>
      <c r="AA135" s="32"/>
      <c r="AB135" s="33">
        <f t="shared" si="2"/>
        <v>7500000</v>
      </c>
      <c r="AC135" s="77"/>
    </row>
    <row r="136" spans="1:30" ht="30" x14ac:dyDescent="0.25">
      <c r="A136" s="78" t="s">
        <v>172</v>
      </c>
      <c r="B136" s="30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31">
        <f t="shared" si="3"/>
        <v>0</v>
      </c>
      <c r="P136" s="30"/>
      <c r="Q136" s="32"/>
      <c r="R136" s="32">
        <v>108000</v>
      </c>
      <c r="S136" s="32">
        <v>108000</v>
      </c>
      <c r="T136" s="32">
        <v>108000</v>
      </c>
      <c r="U136" s="32">
        <v>108000</v>
      </c>
      <c r="V136" s="32">
        <v>108000</v>
      </c>
      <c r="W136" s="32">
        <v>108000</v>
      </c>
      <c r="X136" s="32">
        <v>108000</v>
      </c>
      <c r="Y136" s="32">
        <v>108000</v>
      </c>
      <c r="Z136" s="32">
        <v>108000</v>
      </c>
      <c r="AA136" s="32">
        <v>108000</v>
      </c>
      <c r="AB136" s="33">
        <f t="shared" si="2"/>
        <v>1080000</v>
      </c>
      <c r="AC136" s="77"/>
      <c r="AD136" s="79"/>
    </row>
    <row r="137" spans="1:30" ht="30" x14ac:dyDescent="0.25">
      <c r="A137" s="78" t="s">
        <v>173</v>
      </c>
      <c r="B137" s="80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31">
        <f t="shared" si="3"/>
        <v>0</v>
      </c>
      <c r="P137" s="81"/>
      <c r="Q137" s="81">
        <v>200000</v>
      </c>
      <c r="R137" s="81">
        <v>270000</v>
      </c>
      <c r="S137" s="81">
        <v>470000</v>
      </c>
      <c r="T137" s="81">
        <v>2000000</v>
      </c>
      <c r="U137" s="81">
        <v>5385000</v>
      </c>
      <c r="V137" s="81">
        <v>7500000</v>
      </c>
      <c r="W137" s="81">
        <v>8000000</v>
      </c>
      <c r="X137" s="81">
        <v>12000000</v>
      </c>
      <c r="Y137" s="81">
        <v>15000000</v>
      </c>
      <c r="Z137" s="81">
        <v>12000000</v>
      </c>
      <c r="AA137" s="81">
        <v>6603750</v>
      </c>
      <c r="AB137" s="33">
        <f t="shared" si="2"/>
        <v>69428750</v>
      </c>
      <c r="AC137" s="82"/>
    </row>
    <row r="138" spans="1:30" s="88" customFormat="1" x14ac:dyDescent="0.25">
      <c r="A138" s="83" t="s">
        <v>174</v>
      </c>
      <c r="B138" s="84"/>
      <c r="C138" s="84"/>
      <c r="D138" s="84"/>
      <c r="E138" s="84"/>
      <c r="F138" s="84"/>
      <c r="G138" s="84"/>
      <c r="H138" s="84"/>
      <c r="I138" s="84"/>
      <c r="J138" s="84"/>
      <c r="K138" s="84"/>
      <c r="L138" s="84"/>
      <c r="M138" s="84"/>
      <c r="N138" s="84"/>
      <c r="O138" s="84"/>
      <c r="P138" s="85">
        <f t="shared" ref="P138:AB138" si="4">SUM(P17:P137)</f>
        <v>555250</v>
      </c>
      <c r="Q138" s="85">
        <f t="shared" si="4"/>
        <v>1825600</v>
      </c>
      <c r="R138" s="85">
        <f t="shared" si="4"/>
        <v>8780150</v>
      </c>
      <c r="S138" s="85">
        <f t="shared" si="4"/>
        <v>1669000</v>
      </c>
      <c r="T138" s="85">
        <f t="shared" si="4"/>
        <v>2593000</v>
      </c>
      <c r="U138" s="85">
        <f t="shared" si="4"/>
        <v>6501000</v>
      </c>
      <c r="V138" s="85">
        <f t="shared" si="4"/>
        <v>8804250</v>
      </c>
      <c r="W138" s="85">
        <f t="shared" si="4"/>
        <v>8863000</v>
      </c>
      <c r="X138" s="85">
        <f t="shared" si="4"/>
        <v>12591000</v>
      </c>
      <c r="Y138" s="85">
        <f t="shared" si="4"/>
        <v>16363000</v>
      </c>
      <c r="Z138" s="85">
        <f t="shared" si="4"/>
        <v>12208000</v>
      </c>
      <c r="AA138" s="85">
        <f t="shared" si="4"/>
        <v>7956750</v>
      </c>
      <c r="AB138" s="85">
        <f t="shared" si="4"/>
        <v>88710000</v>
      </c>
      <c r="AC138" s="86"/>
      <c r="AD138" s="87"/>
    </row>
    <row r="139" spans="1:30" ht="5.0999999999999996" customHeight="1" thickBot="1" x14ac:dyDescent="0.3">
      <c r="A139" s="89"/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2"/>
    </row>
    <row r="140" spans="1:30" ht="19.5" thickBot="1" x14ac:dyDescent="0.35">
      <c r="A140" s="93" t="s">
        <v>175</v>
      </c>
      <c r="B140" s="94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6"/>
      <c r="AC140" s="97"/>
      <c r="AD140" s="98"/>
    </row>
    <row r="141" spans="1:30" ht="5.0999999999999996" customHeight="1" thickBot="1" x14ac:dyDescent="0.3">
      <c r="A141" s="99"/>
      <c r="B141" s="100"/>
      <c r="C141" s="101"/>
      <c r="D141" s="101"/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0"/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2"/>
    </row>
    <row r="142" spans="1:30" ht="18.75" x14ac:dyDescent="0.3">
      <c r="A142" s="103" t="s">
        <v>176</v>
      </c>
      <c r="B142" s="104"/>
      <c r="C142" s="105"/>
      <c r="D142" s="105"/>
      <c r="E142" s="105"/>
      <c r="F142" s="105"/>
      <c r="G142" s="105"/>
      <c r="H142" s="105"/>
      <c r="I142" s="105"/>
      <c r="J142" s="105"/>
      <c r="K142" s="105"/>
      <c r="L142" s="105"/>
      <c r="M142" s="105"/>
      <c r="N142" s="105"/>
      <c r="O142" s="104"/>
      <c r="P142" s="104"/>
      <c r="Q142" s="104"/>
      <c r="R142" s="104"/>
      <c r="S142" s="104"/>
      <c r="T142" s="104"/>
      <c r="U142" s="104"/>
      <c r="V142" s="106"/>
      <c r="W142" s="104"/>
      <c r="X142" s="104"/>
      <c r="Y142" s="104"/>
      <c r="Z142" s="104"/>
      <c r="AA142" s="104"/>
      <c r="AB142" s="104"/>
      <c r="AC142" s="107"/>
      <c r="AD142" s="98"/>
    </row>
    <row r="143" spans="1:30" x14ac:dyDescent="0.25">
      <c r="A143" s="108" t="s">
        <v>177</v>
      </c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109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110"/>
    </row>
    <row r="144" spans="1:30" x14ac:dyDescent="0.25">
      <c r="A144" s="111" t="s">
        <v>178</v>
      </c>
      <c r="B144" s="76" t="s">
        <v>179</v>
      </c>
      <c r="C144" s="76"/>
      <c r="D144" s="76"/>
      <c r="E144" s="76">
        <v>100</v>
      </c>
      <c r="F144" s="76"/>
      <c r="G144" s="76"/>
      <c r="H144" s="76">
        <v>100</v>
      </c>
      <c r="I144" s="76"/>
      <c r="J144" s="76"/>
      <c r="K144" s="76">
        <v>100</v>
      </c>
      <c r="L144" s="76"/>
      <c r="M144" s="76"/>
      <c r="N144" s="76">
        <v>100</v>
      </c>
      <c r="O144" s="112">
        <f>SUM(C144:N144)</f>
        <v>400</v>
      </c>
      <c r="P144" s="113"/>
      <c r="Q144" s="113"/>
      <c r="R144" s="113">
        <v>20000</v>
      </c>
      <c r="S144" s="113"/>
      <c r="T144" s="113"/>
      <c r="U144" s="113">
        <v>20000</v>
      </c>
      <c r="V144" s="113"/>
      <c r="W144" s="113"/>
      <c r="X144" s="113">
        <v>20000</v>
      </c>
      <c r="Y144" s="113"/>
      <c r="Z144" s="113"/>
      <c r="AA144" s="113">
        <v>20000</v>
      </c>
      <c r="AB144" s="114">
        <f>SUM(P144:AA144)</f>
        <v>80000</v>
      </c>
      <c r="AC144" s="110"/>
    </row>
    <row r="145" spans="1:29" x14ac:dyDescent="0.25">
      <c r="A145" s="111" t="s">
        <v>180</v>
      </c>
      <c r="B145" s="76" t="s">
        <v>181</v>
      </c>
      <c r="C145" s="76"/>
      <c r="D145" s="76"/>
      <c r="E145" s="76"/>
      <c r="F145" s="76"/>
      <c r="G145" s="76"/>
      <c r="H145" s="76"/>
      <c r="I145" s="76">
        <v>700</v>
      </c>
      <c r="J145" s="76"/>
      <c r="K145" s="76"/>
      <c r="L145" s="76">
        <v>800</v>
      </c>
      <c r="M145" s="76"/>
      <c r="N145" s="76"/>
      <c r="O145" s="115">
        <f>SUM(C145:N145)</f>
        <v>1500</v>
      </c>
      <c r="P145" s="113"/>
      <c r="Q145" s="113"/>
      <c r="R145" s="113"/>
      <c r="S145" s="113"/>
      <c r="T145" s="113"/>
      <c r="U145" s="113"/>
      <c r="V145" s="113">
        <f>700*100</f>
        <v>70000</v>
      </c>
      <c r="W145" s="113"/>
      <c r="X145" s="113"/>
      <c r="Y145" s="113">
        <v>80000</v>
      </c>
      <c r="Z145" s="113"/>
      <c r="AA145" s="113"/>
      <c r="AB145" s="114">
        <f>SUM(P145:AA145)</f>
        <v>150000</v>
      </c>
      <c r="AC145" s="110"/>
    </row>
    <row r="146" spans="1:29" x14ac:dyDescent="0.25">
      <c r="A146" s="116" t="s">
        <v>182</v>
      </c>
      <c r="B146" s="80" t="s">
        <v>183</v>
      </c>
      <c r="C146" s="80"/>
      <c r="D146" s="80"/>
      <c r="E146" s="80"/>
      <c r="F146" s="80"/>
      <c r="G146" s="80"/>
      <c r="H146" s="80">
        <v>1</v>
      </c>
      <c r="I146" s="80"/>
      <c r="J146" s="80"/>
      <c r="K146" s="80"/>
      <c r="L146" s="80"/>
      <c r="M146" s="80"/>
      <c r="N146" s="80"/>
      <c r="O146" s="117">
        <f>SUM(C146:N146)</f>
        <v>1</v>
      </c>
      <c r="P146" s="118"/>
      <c r="Q146" s="118"/>
      <c r="R146" s="118"/>
      <c r="S146" s="118"/>
      <c r="T146" s="118"/>
      <c r="U146" s="118">
        <v>200000</v>
      </c>
      <c r="V146" s="118"/>
      <c r="W146" s="118"/>
      <c r="X146" s="118"/>
      <c r="Y146" s="118"/>
      <c r="Z146" s="118"/>
      <c r="AA146" s="118"/>
      <c r="AB146" s="119">
        <f>SUM(P146:AA146)</f>
        <v>200000</v>
      </c>
      <c r="AC146" s="110"/>
    </row>
    <row r="147" spans="1:29" x14ac:dyDescent="0.25">
      <c r="A147" s="120" t="s">
        <v>184</v>
      </c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117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  <c r="AA147" s="118"/>
      <c r="AB147" s="119"/>
      <c r="AC147" s="110"/>
    </row>
    <row r="148" spans="1:29" ht="30" x14ac:dyDescent="0.25">
      <c r="A148" s="116" t="s">
        <v>185</v>
      </c>
      <c r="B148" s="80" t="s">
        <v>186</v>
      </c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>
        <v>1</v>
      </c>
      <c r="N148" s="80"/>
      <c r="O148" s="117">
        <f>SUM(C148:N148)</f>
        <v>1</v>
      </c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>
        <v>500000</v>
      </c>
      <c r="AA148" s="118"/>
      <c r="AB148" s="119">
        <f>SUM(P148:AA148)</f>
        <v>500000</v>
      </c>
      <c r="AC148" s="110"/>
    </row>
    <row r="149" spans="1:29" x14ac:dyDescent="0.25">
      <c r="A149" s="116"/>
      <c r="B149" s="80" t="s">
        <v>71</v>
      </c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>
        <v>50</v>
      </c>
      <c r="N149" s="80"/>
      <c r="O149" s="117">
        <f>SUM(C149:N149)</f>
        <v>50</v>
      </c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  <c r="AA149" s="118"/>
      <c r="AB149" s="119"/>
      <c r="AC149" s="110"/>
    </row>
    <row r="150" spans="1:29" ht="45" x14ac:dyDescent="0.25">
      <c r="A150" s="116" t="s">
        <v>187</v>
      </c>
      <c r="B150" s="80" t="s">
        <v>188</v>
      </c>
      <c r="C150" s="80"/>
      <c r="D150" s="80"/>
      <c r="E150" s="80">
        <v>1</v>
      </c>
      <c r="F150" s="80">
        <v>1</v>
      </c>
      <c r="G150" s="80"/>
      <c r="H150" s="80">
        <v>1</v>
      </c>
      <c r="I150" s="80">
        <v>1</v>
      </c>
      <c r="J150" s="80"/>
      <c r="K150" s="80">
        <v>1</v>
      </c>
      <c r="L150" s="80">
        <v>1</v>
      </c>
      <c r="M150" s="80"/>
      <c r="N150" s="80"/>
      <c r="O150" s="117">
        <f>SUM(C150:N150)</f>
        <v>6</v>
      </c>
      <c r="P150" s="80"/>
      <c r="Q150" s="80"/>
      <c r="R150" s="118">
        <v>10000</v>
      </c>
      <c r="S150" s="118">
        <v>10000</v>
      </c>
      <c r="T150" s="118"/>
      <c r="U150" s="118">
        <v>10000</v>
      </c>
      <c r="V150" s="118">
        <v>10000</v>
      </c>
      <c r="W150" s="118"/>
      <c r="X150" s="118">
        <v>10000</v>
      </c>
      <c r="Y150" s="118">
        <v>10000</v>
      </c>
      <c r="Z150" s="80"/>
      <c r="AA150" s="80"/>
      <c r="AB150" s="119">
        <f>SUM(P150:AA150)</f>
        <v>60000</v>
      </c>
      <c r="AC150" s="110"/>
    </row>
    <row r="151" spans="1:29" x14ac:dyDescent="0.25">
      <c r="A151" s="116" t="s">
        <v>189</v>
      </c>
      <c r="B151" s="80" t="s">
        <v>190</v>
      </c>
      <c r="C151" s="80"/>
      <c r="D151" s="80">
        <v>1</v>
      </c>
      <c r="E151" s="80">
        <v>1</v>
      </c>
      <c r="F151" s="80">
        <v>2</v>
      </c>
      <c r="G151" s="80">
        <v>2</v>
      </c>
      <c r="H151" s="80">
        <v>2</v>
      </c>
      <c r="I151" s="80">
        <v>2</v>
      </c>
      <c r="J151" s="80">
        <v>2</v>
      </c>
      <c r="K151" s="80">
        <v>2</v>
      </c>
      <c r="L151" s="80">
        <v>1</v>
      </c>
      <c r="M151" s="80">
        <v>1</v>
      </c>
      <c r="N151" s="80"/>
      <c r="O151" s="117">
        <f>SUM(C151:N151)</f>
        <v>16</v>
      </c>
      <c r="P151" s="80"/>
      <c r="Q151" s="118">
        <v>800000</v>
      </c>
      <c r="R151" s="118">
        <v>1000000</v>
      </c>
      <c r="S151" s="118">
        <v>800000</v>
      </c>
      <c r="T151" s="118">
        <v>800000</v>
      </c>
      <c r="U151" s="118">
        <v>1000000</v>
      </c>
      <c r="V151" s="118">
        <v>800000</v>
      </c>
      <c r="W151" s="118">
        <v>800000</v>
      </c>
      <c r="X151" s="118">
        <v>800000</v>
      </c>
      <c r="Y151" s="118">
        <v>805000</v>
      </c>
      <c r="Z151" s="118">
        <v>760000</v>
      </c>
      <c r="AA151" s="80"/>
      <c r="AB151" s="119">
        <f>SUM(P151:AA151)</f>
        <v>8365000</v>
      </c>
      <c r="AC151" s="110"/>
    </row>
    <row r="152" spans="1:29" x14ac:dyDescent="0.25">
      <c r="A152" s="121" t="s">
        <v>191</v>
      </c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117"/>
      <c r="P152" s="80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  <c r="AA152" s="80"/>
      <c r="AB152" s="119"/>
      <c r="AC152" s="110"/>
    </row>
    <row r="153" spans="1:29" x14ac:dyDescent="0.25">
      <c r="A153" s="121" t="s">
        <v>192</v>
      </c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117"/>
      <c r="P153" s="80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  <c r="AA153" s="80"/>
      <c r="AB153" s="119"/>
      <c r="AC153" s="110"/>
    </row>
    <row r="154" spans="1:29" x14ac:dyDescent="0.25">
      <c r="A154" s="122" t="s">
        <v>193</v>
      </c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117"/>
      <c r="P154" s="80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80"/>
      <c r="AB154" s="119"/>
      <c r="AC154" s="110"/>
    </row>
    <row r="155" spans="1:29" ht="30" x14ac:dyDescent="0.25">
      <c r="A155" s="29" t="s">
        <v>194</v>
      </c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1">
        <f>SUM(C155:N155)</f>
        <v>0</v>
      </c>
      <c r="P155" s="30"/>
      <c r="Q155" s="32"/>
      <c r="R155" s="32"/>
      <c r="S155" s="32"/>
      <c r="T155" s="30"/>
      <c r="U155" s="30"/>
      <c r="V155" s="30"/>
      <c r="W155" s="30"/>
      <c r="X155" s="30"/>
      <c r="Y155" s="30"/>
      <c r="Z155" s="30"/>
      <c r="AA155" s="30"/>
      <c r="AB155" s="33">
        <f>SUM(P155:AA155)</f>
        <v>0</v>
      </c>
      <c r="AC155" s="34"/>
    </row>
    <row r="156" spans="1:29" ht="30" x14ac:dyDescent="0.25">
      <c r="A156" s="40" t="s">
        <v>195</v>
      </c>
      <c r="B156" s="30" t="s">
        <v>196</v>
      </c>
      <c r="C156" s="30"/>
      <c r="D156" s="30"/>
      <c r="E156" s="30"/>
      <c r="F156" s="30"/>
      <c r="G156" s="30">
        <v>1</v>
      </c>
      <c r="H156" s="30"/>
      <c r="I156" s="30"/>
      <c r="J156" s="30"/>
      <c r="K156" s="30"/>
      <c r="L156" s="30"/>
      <c r="M156" s="30"/>
      <c r="N156" s="30"/>
      <c r="O156" s="31">
        <f>SUM(C156:N156)</f>
        <v>1</v>
      </c>
      <c r="P156" s="30"/>
      <c r="Q156" s="32"/>
      <c r="R156" s="32"/>
      <c r="S156" s="32"/>
      <c r="T156" s="123">
        <v>200000</v>
      </c>
      <c r="U156" s="30"/>
      <c r="V156" s="30"/>
      <c r="W156" s="30"/>
      <c r="X156" s="30"/>
      <c r="Y156" s="30"/>
      <c r="Z156" s="30"/>
      <c r="AA156" s="30"/>
      <c r="AB156" s="33">
        <f>SUM(P156:AA156)</f>
        <v>200000</v>
      </c>
      <c r="AC156" s="34"/>
    </row>
    <row r="157" spans="1:29" x14ac:dyDescent="0.25">
      <c r="A157" s="46" t="s">
        <v>70</v>
      </c>
      <c r="B157" s="30" t="s">
        <v>88</v>
      </c>
      <c r="C157" s="30"/>
      <c r="D157" s="30"/>
      <c r="E157" s="30"/>
      <c r="F157" s="30"/>
      <c r="G157" s="30">
        <v>25</v>
      </c>
      <c r="H157" s="30"/>
      <c r="I157" s="30"/>
      <c r="J157" s="30"/>
      <c r="K157" s="30"/>
      <c r="L157" s="30"/>
      <c r="M157" s="30"/>
      <c r="N157" s="30"/>
      <c r="O157" s="31">
        <f>SUM(C157:N157)</f>
        <v>25</v>
      </c>
      <c r="P157" s="30"/>
      <c r="Q157" s="32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3">
        <f>SUM(P157:AA157)</f>
        <v>0</v>
      </c>
      <c r="AC157" s="34"/>
    </row>
    <row r="158" spans="1:29" ht="30" x14ac:dyDescent="0.25">
      <c r="A158" s="74" t="s">
        <v>197</v>
      </c>
      <c r="B158" s="30" t="s">
        <v>198</v>
      </c>
      <c r="C158" s="30"/>
      <c r="D158" s="30"/>
      <c r="E158" s="30">
        <v>1</v>
      </c>
      <c r="F158" s="30"/>
      <c r="G158" s="30"/>
      <c r="H158" s="30"/>
      <c r="I158" s="30"/>
      <c r="J158" s="30"/>
      <c r="K158" s="30"/>
      <c r="L158" s="30"/>
      <c r="M158" s="30">
        <v>1</v>
      </c>
      <c r="N158" s="30"/>
      <c r="O158" s="31">
        <f>SUM(C158:N158)</f>
        <v>2</v>
      </c>
      <c r="P158" s="30"/>
      <c r="Q158" s="30"/>
      <c r="R158" s="32">
        <v>50000</v>
      </c>
      <c r="S158" s="30"/>
      <c r="T158" s="30"/>
      <c r="U158" s="30"/>
      <c r="V158" s="32"/>
      <c r="W158" s="30"/>
      <c r="X158" s="30"/>
      <c r="Y158" s="30"/>
      <c r="Z158" s="124">
        <v>50000</v>
      </c>
      <c r="AA158" s="30"/>
      <c r="AB158" s="33">
        <f>SUM(P158:AA158)</f>
        <v>100000</v>
      </c>
      <c r="AC158" s="34"/>
    </row>
    <row r="159" spans="1:29" x14ac:dyDescent="0.25">
      <c r="A159" s="613" t="s">
        <v>199</v>
      </c>
      <c r="B159" s="614"/>
      <c r="C159" s="614"/>
      <c r="D159" s="614"/>
      <c r="E159" s="614"/>
      <c r="F159" s="614"/>
      <c r="G159" s="614"/>
      <c r="H159" s="614"/>
      <c r="I159" s="614"/>
      <c r="J159" s="614"/>
      <c r="K159" s="614"/>
      <c r="L159" s="614"/>
      <c r="M159" s="614"/>
      <c r="N159" s="614"/>
      <c r="O159" s="614"/>
      <c r="P159" s="614"/>
      <c r="Q159" s="614"/>
      <c r="R159" s="614"/>
      <c r="S159" s="614"/>
      <c r="T159" s="614"/>
      <c r="U159" s="614"/>
      <c r="V159" s="614"/>
      <c r="W159" s="614"/>
      <c r="X159" s="614"/>
      <c r="Y159" s="614"/>
      <c r="Z159" s="614"/>
      <c r="AA159" s="614"/>
      <c r="AB159" s="614"/>
      <c r="AC159" s="110"/>
    </row>
    <row r="160" spans="1:29" x14ac:dyDescent="0.25">
      <c r="A160" s="116" t="s">
        <v>200</v>
      </c>
      <c r="B160" s="80" t="s">
        <v>201</v>
      </c>
      <c r="C160" s="80"/>
      <c r="D160" s="80"/>
      <c r="E160" s="80">
        <v>1</v>
      </c>
      <c r="F160" s="80"/>
      <c r="G160" s="80"/>
      <c r="H160" s="80">
        <v>1</v>
      </c>
      <c r="I160" s="80"/>
      <c r="J160" s="80"/>
      <c r="K160" s="80">
        <v>1</v>
      </c>
      <c r="L160" s="80"/>
      <c r="M160" s="80"/>
      <c r="N160" s="80">
        <v>1</v>
      </c>
      <c r="O160" s="117">
        <f>SUM(C160:N160)</f>
        <v>4</v>
      </c>
      <c r="P160" s="118"/>
      <c r="Q160" s="118"/>
      <c r="R160" s="118">
        <v>50000</v>
      </c>
      <c r="S160" s="118"/>
      <c r="T160" s="118"/>
      <c r="U160" s="118">
        <v>50000</v>
      </c>
      <c r="V160" s="118"/>
      <c r="W160" s="118"/>
      <c r="X160" s="118">
        <v>50000</v>
      </c>
      <c r="Y160" s="118"/>
      <c r="Z160" s="118"/>
      <c r="AA160" s="118">
        <v>50000</v>
      </c>
      <c r="AB160" s="119">
        <f>SUM(P160:AA160)</f>
        <v>200000</v>
      </c>
      <c r="AC160" s="110"/>
    </row>
    <row r="161" spans="1:29" ht="15" customHeight="1" x14ac:dyDescent="0.25">
      <c r="A161" s="116" t="s">
        <v>202</v>
      </c>
      <c r="B161" s="80" t="s">
        <v>203</v>
      </c>
      <c r="C161" s="80"/>
      <c r="D161" s="80">
        <v>2</v>
      </c>
      <c r="E161" s="80"/>
      <c r="F161" s="80"/>
      <c r="G161" s="80">
        <v>2</v>
      </c>
      <c r="H161" s="80"/>
      <c r="I161" s="80"/>
      <c r="J161" s="80">
        <v>2</v>
      </c>
      <c r="K161" s="80"/>
      <c r="L161" s="80"/>
      <c r="M161" s="80">
        <v>2</v>
      </c>
      <c r="N161" s="80"/>
      <c r="O161" s="117">
        <f>SUM(C161:N161)</f>
        <v>8</v>
      </c>
      <c r="P161" s="80"/>
      <c r="Q161" s="118">
        <v>20000</v>
      </c>
      <c r="R161" s="118"/>
      <c r="S161" s="118"/>
      <c r="T161" s="118">
        <v>20000</v>
      </c>
      <c r="U161" s="118"/>
      <c r="V161" s="118"/>
      <c r="W161" s="118">
        <v>20000</v>
      </c>
      <c r="X161" s="118"/>
      <c r="Y161" s="118"/>
      <c r="Z161" s="118">
        <v>20000</v>
      </c>
      <c r="AA161" s="80"/>
      <c r="AB161" s="119">
        <f>SUM(P161:AA161)</f>
        <v>80000</v>
      </c>
      <c r="AC161" s="110"/>
    </row>
    <row r="162" spans="1:29" ht="18" customHeight="1" x14ac:dyDescent="0.25">
      <c r="A162" s="116" t="s">
        <v>204</v>
      </c>
      <c r="B162" s="80" t="s">
        <v>59</v>
      </c>
      <c r="C162" s="80"/>
      <c r="D162" s="80"/>
      <c r="E162" s="80">
        <v>1</v>
      </c>
      <c r="F162" s="80"/>
      <c r="G162" s="80"/>
      <c r="H162" s="80">
        <v>1</v>
      </c>
      <c r="I162" s="80"/>
      <c r="J162" s="80"/>
      <c r="K162" s="80">
        <v>1</v>
      </c>
      <c r="L162" s="80"/>
      <c r="M162" s="80"/>
      <c r="N162" s="80">
        <v>1</v>
      </c>
      <c r="O162" s="117">
        <f>SUM(C162:N162)</f>
        <v>4</v>
      </c>
      <c r="P162" s="118"/>
      <c r="Q162" s="118"/>
      <c r="R162" s="118">
        <v>25000</v>
      </c>
      <c r="S162" s="118"/>
      <c r="T162" s="118"/>
      <c r="U162" s="118">
        <v>25000</v>
      </c>
      <c r="V162" s="118"/>
      <c r="W162" s="118"/>
      <c r="X162" s="118">
        <v>25000</v>
      </c>
      <c r="Y162" s="118"/>
      <c r="Z162" s="118"/>
      <c r="AA162" s="118">
        <v>25000</v>
      </c>
      <c r="AB162" s="119">
        <f>SUM(P162:AA162)</f>
        <v>100000</v>
      </c>
      <c r="AC162" s="110"/>
    </row>
    <row r="163" spans="1:29" x14ac:dyDescent="0.25">
      <c r="A163" s="120" t="s">
        <v>205</v>
      </c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117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  <c r="AA163" s="118"/>
      <c r="AB163" s="119"/>
      <c r="AC163" s="110"/>
    </row>
    <row r="164" spans="1:29" x14ac:dyDescent="0.25">
      <c r="A164" s="111" t="s">
        <v>206</v>
      </c>
      <c r="B164" s="76" t="s">
        <v>207</v>
      </c>
      <c r="C164" s="76">
        <v>1</v>
      </c>
      <c r="D164" s="76"/>
      <c r="E164" s="76"/>
      <c r="F164" s="76"/>
      <c r="G164" s="76"/>
      <c r="H164" s="76">
        <v>1</v>
      </c>
      <c r="I164" s="76"/>
      <c r="J164" s="76">
        <v>1</v>
      </c>
      <c r="K164" s="76"/>
      <c r="L164" s="76">
        <v>1</v>
      </c>
      <c r="M164" s="76"/>
      <c r="N164" s="76"/>
      <c r="O164" s="112">
        <f>SUM(C164:N164)</f>
        <v>4</v>
      </c>
      <c r="P164" s="113">
        <v>50000</v>
      </c>
      <c r="Q164" s="113"/>
      <c r="R164" s="113"/>
      <c r="S164" s="113"/>
      <c r="T164" s="113"/>
      <c r="U164" s="113">
        <v>50000</v>
      </c>
      <c r="V164" s="113"/>
      <c r="W164" s="113">
        <v>50000</v>
      </c>
      <c r="X164" s="113"/>
      <c r="Y164" s="113">
        <v>50000</v>
      </c>
      <c r="Z164" s="76"/>
      <c r="AA164" s="76"/>
      <c r="AB164" s="114">
        <f>SUM(P164:AA164)</f>
        <v>200000</v>
      </c>
      <c r="AC164" s="110"/>
    </row>
    <row r="165" spans="1:29" x14ac:dyDescent="0.25">
      <c r="A165" s="111" t="s">
        <v>208</v>
      </c>
      <c r="B165" s="76" t="s">
        <v>209</v>
      </c>
      <c r="C165" s="76"/>
      <c r="D165" s="76">
        <v>1</v>
      </c>
      <c r="E165" s="76"/>
      <c r="F165" s="76">
        <v>1</v>
      </c>
      <c r="G165" s="76"/>
      <c r="H165" s="76"/>
      <c r="I165" s="76">
        <v>1</v>
      </c>
      <c r="J165" s="76"/>
      <c r="K165" s="76"/>
      <c r="L165" s="76">
        <v>1</v>
      </c>
      <c r="M165" s="76"/>
      <c r="N165" s="76"/>
      <c r="O165" s="112">
        <f>SUM(C165:N165)</f>
        <v>4</v>
      </c>
      <c r="P165" s="113"/>
      <c r="Q165" s="113">
        <v>15000</v>
      </c>
      <c r="R165" s="113"/>
      <c r="S165" s="113">
        <v>15000</v>
      </c>
      <c r="T165" s="113"/>
      <c r="U165" s="113"/>
      <c r="V165" s="113">
        <v>15000</v>
      </c>
      <c r="W165" s="113"/>
      <c r="X165" s="113"/>
      <c r="Y165" s="113">
        <v>15000</v>
      </c>
      <c r="Z165" s="113"/>
      <c r="AA165" s="113"/>
      <c r="AB165" s="114">
        <f>SUM(P165:AA165)</f>
        <v>60000</v>
      </c>
      <c r="AC165" s="110"/>
    </row>
    <row r="166" spans="1:29" ht="30" x14ac:dyDescent="0.25">
      <c r="A166" s="111" t="s">
        <v>210</v>
      </c>
      <c r="B166" s="76" t="s">
        <v>211</v>
      </c>
      <c r="C166" s="76"/>
      <c r="D166" s="76"/>
      <c r="E166" s="76"/>
      <c r="F166" s="76"/>
      <c r="G166" s="76">
        <v>1</v>
      </c>
      <c r="H166" s="76"/>
      <c r="I166" s="76"/>
      <c r="J166" s="76"/>
      <c r="K166" s="76"/>
      <c r="L166" s="76"/>
      <c r="M166" s="76"/>
      <c r="N166" s="76"/>
      <c r="O166" s="112">
        <f>SUM(C166:N166)</f>
        <v>1</v>
      </c>
      <c r="P166" s="113"/>
      <c r="Q166" s="113">
        <v>5000</v>
      </c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4">
        <f>SUM(P166:AA166)</f>
        <v>5000</v>
      </c>
      <c r="AC166" s="110"/>
    </row>
    <row r="167" spans="1:29" x14ac:dyDescent="0.25">
      <c r="A167" s="125" t="s">
        <v>174</v>
      </c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7">
        <f t="shared" ref="P167:AB167" si="5">SUM(P144:P166)</f>
        <v>50000</v>
      </c>
      <c r="Q167" s="127">
        <f t="shared" si="5"/>
        <v>840000</v>
      </c>
      <c r="R167" s="127">
        <f t="shared" si="5"/>
        <v>1155000</v>
      </c>
      <c r="S167" s="127">
        <f t="shared" si="5"/>
        <v>825000</v>
      </c>
      <c r="T167" s="127">
        <f t="shared" si="5"/>
        <v>1020000</v>
      </c>
      <c r="U167" s="127">
        <f t="shared" si="5"/>
        <v>1355000</v>
      </c>
      <c r="V167" s="127">
        <f t="shared" si="5"/>
        <v>895000</v>
      </c>
      <c r="W167" s="127">
        <f t="shared" si="5"/>
        <v>870000</v>
      </c>
      <c r="X167" s="127">
        <f t="shared" si="5"/>
        <v>905000</v>
      </c>
      <c r="Y167" s="127">
        <f t="shared" si="5"/>
        <v>960000</v>
      </c>
      <c r="Z167" s="127">
        <f t="shared" si="5"/>
        <v>1330000</v>
      </c>
      <c r="AA167" s="127">
        <f t="shared" si="5"/>
        <v>95000</v>
      </c>
      <c r="AB167" s="127">
        <f t="shared" si="5"/>
        <v>10300000</v>
      </c>
      <c r="AC167" s="128"/>
    </row>
    <row r="168" spans="1:29" ht="5.0999999999999996" customHeight="1" x14ac:dyDescent="0.25">
      <c r="A168" s="50"/>
      <c r="B168" s="61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129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34"/>
    </row>
    <row r="169" spans="1:29" ht="18.75" x14ac:dyDescent="0.3">
      <c r="A169" s="130" t="s">
        <v>212</v>
      </c>
      <c r="B169" s="61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129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  <c r="AA169" s="61"/>
      <c r="AB169" s="61"/>
      <c r="AC169" s="34"/>
    </row>
    <row r="170" spans="1:29" x14ac:dyDescent="0.25">
      <c r="A170" s="108" t="s">
        <v>184</v>
      </c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114"/>
      <c r="P170" s="60">
        <v>0</v>
      </c>
      <c r="Q170" s="60">
        <v>0</v>
      </c>
      <c r="R170" s="60">
        <v>0</v>
      </c>
      <c r="S170" s="60">
        <v>0</v>
      </c>
      <c r="T170" s="60">
        <v>0</v>
      </c>
      <c r="U170" s="60">
        <v>0</v>
      </c>
      <c r="V170" s="60">
        <v>0</v>
      </c>
      <c r="W170" s="60">
        <v>0</v>
      </c>
      <c r="X170" s="60">
        <v>0</v>
      </c>
      <c r="Y170" s="60">
        <v>0</v>
      </c>
      <c r="Z170" s="60">
        <v>0</v>
      </c>
      <c r="AA170" s="60">
        <v>0</v>
      </c>
      <c r="AB170" s="114"/>
      <c r="AC170" s="34"/>
    </row>
    <row r="171" spans="1:29" x14ac:dyDescent="0.25">
      <c r="A171" s="111" t="s">
        <v>213</v>
      </c>
      <c r="B171" s="76" t="s">
        <v>214</v>
      </c>
      <c r="C171" s="76"/>
      <c r="D171" s="76"/>
      <c r="E171" s="76"/>
      <c r="F171" s="76">
        <v>1</v>
      </c>
      <c r="G171" s="76"/>
      <c r="H171" s="76"/>
      <c r="I171" s="76"/>
      <c r="J171" s="76"/>
      <c r="K171" s="76"/>
      <c r="L171" s="76"/>
      <c r="M171" s="76"/>
      <c r="N171" s="76"/>
      <c r="O171" s="114">
        <f t="shared" ref="O171:O200" si="6">SUM(C171:N171)</f>
        <v>1</v>
      </c>
      <c r="P171" s="60">
        <v>0</v>
      </c>
      <c r="Q171" s="60">
        <v>0</v>
      </c>
      <c r="R171" s="60"/>
      <c r="S171" s="60">
        <v>350000</v>
      </c>
      <c r="T171" s="60">
        <v>0</v>
      </c>
      <c r="U171" s="60">
        <v>0</v>
      </c>
      <c r="V171" s="60">
        <v>0</v>
      </c>
      <c r="W171" s="60">
        <v>0</v>
      </c>
      <c r="X171" s="60">
        <v>0</v>
      </c>
      <c r="Y171" s="60">
        <v>0</v>
      </c>
      <c r="Z171" s="60">
        <v>0</v>
      </c>
      <c r="AA171" s="60">
        <v>0</v>
      </c>
      <c r="AB171" s="114">
        <f t="shared" ref="AB171:AB181" si="7">SUM(P171:AA171)</f>
        <v>350000</v>
      </c>
      <c r="AC171" s="34"/>
    </row>
    <row r="172" spans="1:29" x14ac:dyDescent="0.25">
      <c r="A172" s="111"/>
      <c r="B172" s="76" t="s">
        <v>71</v>
      </c>
      <c r="C172" s="76"/>
      <c r="D172" s="76"/>
      <c r="E172" s="76"/>
      <c r="F172" s="76">
        <v>30</v>
      </c>
      <c r="G172" s="76"/>
      <c r="H172" s="76"/>
      <c r="I172" s="76"/>
      <c r="J172" s="76"/>
      <c r="K172" s="76"/>
      <c r="L172" s="76"/>
      <c r="M172" s="76"/>
      <c r="N172" s="76"/>
      <c r="O172" s="114">
        <f t="shared" si="6"/>
        <v>30</v>
      </c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114"/>
      <c r="AC172" s="34"/>
    </row>
    <row r="173" spans="1:29" x14ac:dyDescent="0.25">
      <c r="A173" s="111" t="s">
        <v>215</v>
      </c>
      <c r="B173" s="76" t="s">
        <v>214</v>
      </c>
      <c r="C173" s="76"/>
      <c r="D173" s="76"/>
      <c r="E173" s="76"/>
      <c r="F173" s="76"/>
      <c r="G173" s="76"/>
      <c r="H173" s="76"/>
      <c r="I173" s="76">
        <v>1</v>
      </c>
      <c r="J173" s="76"/>
      <c r="K173" s="76"/>
      <c r="L173" s="76"/>
      <c r="M173" s="76"/>
      <c r="N173" s="76">
        <v>1</v>
      </c>
      <c r="O173" s="114">
        <f t="shared" si="6"/>
        <v>2</v>
      </c>
      <c r="P173" s="60">
        <v>0</v>
      </c>
      <c r="Q173" s="60">
        <v>0</v>
      </c>
      <c r="R173" s="60">
        <v>0</v>
      </c>
      <c r="S173" s="60">
        <v>0</v>
      </c>
      <c r="T173" s="60">
        <v>0</v>
      </c>
      <c r="U173" s="60"/>
      <c r="V173" s="60">
        <v>350000</v>
      </c>
      <c r="W173" s="60">
        <v>0</v>
      </c>
      <c r="X173" s="60">
        <v>0</v>
      </c>
      <c r="Y173" s="60">
        <v>0</v>
      </c>
      <c r="Z173" s="60">
        <v>0</v>
      </c>
      <c r="AA173" s="60">
        <v>350000</v>
      </c>
      <c r="AB173" s="114">
        <f t="shared" si="7"/>
        <v>700000</v>
      </c>
      <c r="AC173" s="34"/>
    </row>
    <row r="174" spans="1:29" x14ac:dyDescent="0.25">
      <c r="A174" s="111"/>
      <c r="B174" s="76" t="s">
        <v>71</v>
      </c>
      <c r="C174" s="76"/>
      <c r="D174" s="76"/>
      <c r="E174" s="76"/>
      <c r="F174" s="76"/>
      <c r="G174" s="76"/>
      <c r="H174" s="76"/>
      <c r="I174" s="76">
        <v>15</v>
      </c>
      <c r="J174" s="76"/>
      <c r="K174" s="76"/>
      <c r="L174" s="76"/>
      <c r="M174" s="76"/>
      <c r="N174" s="76">
        <v>15</v>
      </c>
      <c r="O174" s="114">
        <f t="shared" si="6"/>
        <v>30</v>
      </c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114"/>
      <c r="AC174" s="34"/>
    </row>
    <row r="175" spans="1:29" x14ac:dyDescent="0.25">
      <c r="A175" s="111" t="s">
        <v>216</v>
      </c>
      <c r="B175" s="76" t="s">
        <v>217</v>
      </c>
      <c r="C175" s="76">
        <v>1</v>
      </c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114">
        <f t="shared" si="6"/>
        <v>1</v>
      </c>
      <c r="P175" s="60">
        <v>350000</v>
      </c>
      <c r="Q175" s="60">
        <v>0</v>
      </c>
      <c r="R175" s="60">
        <v>0</v>
      </c>
      <c r="S175" s="60">
        <v>0</v>
      </c>
      <c r="T175" s="60">
        <v>0</v>
      </c>
      <c r="U175" s="60">
        <v>0</v>
      </c>
      <c r="V175" s="60">
        <v>0</v>
      </c>
      <c r="W175" s="60">
        <v>0</v>
      </c>
      <c r="X175" s="60">
        <v>0</v>
      </c>
      <c r="Y175" s="60">
        <v>0</v>
      </c>
      <c r="Z175" s="60">
        <v>0</v>
      </c>
      <c r="AA175" s="60">
        <v>0</v>
      </c>
      <c r="AB175" s="114">
        <f t="shared" si="7"/>
        <v>350000</v>
      </c>
      <c r="AC175" s="34"/>
    </row>
    <row r="176" spans="1:29" ht="18.75" customHeight="1" x14ac:dyDescent="0.25">
      <c r="A176" s="111"/>
      <c r="B176" s="76" t="s">
        <v>71</v>
      </c>
      <c r="C176" s="76">
        <v>30</v>
      </c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114">
        <f t="shared" si="6"/>
        <v>30</v>
      </c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114"/>
      <c r="AC176" s="34"/>
    </row>
    <row r="177" spans="1:29" x14ac:dyDescent="0.25">
      <c r="A177" s="111" t="s">
        <v>218</v>
      </c>
      <c r="B177" s="76" t="s">
        <v>214</v>
      </c>
      <c r="C177" s="76"/>
      <c r="D177" s="76"/>
      <c r="E177" s="76">
        <v>1</v>
      </c>
      <c r="F177" s="76"/>
      <c r="G177" s="76"/>
      <c r="H177" s="76"/>
      <c r="I177" s="76"/>
      <c r="J177" s="76"/>
      <c r="K177" s="76"/>
      <c r="L177" s="76"/>
      <c r="M177" s="76"/>
      <c r="N177" s="76"/>
      <c r="O177" s="114">
        <f t="shared" si="6"/>
        <v>1</v>
      </c>
      <c r="P177" s="60">
        <v>0</v>
      </c>
      <c r="Q177" s="60">
        <v>0</v>
      </c>
      <c r="R177" s="60">
        <v>300000</v>
      </c>
      <c r="S177" s="60">
        <v>0</v>
      </c>
      <c r="T177" s="60">
        <v>0</v>
      </c>
      <c r="U177" s="60">
        <v>0</v>
      </c>
      <c r="V177" s="60">
        <v>0</v>
      </c>
      <c r="W177" s="60">
        <v>0</v>
      </c>
      <c r="X177" s="60">
        <v>0</v>
      </c>
      <c r="Y177" s="60">
        <v>0</v>
      </c>
      <c r="Z177" s="60">
        <v>0</v>
      </c>
      <c r="AA177" s="60">
        <v>0</v>
      </c>
      <c r="AB177" s="114">
        <f t="shared" si="7"/>
        <v>300000</v>
      </c>
      <c r="AC177" s="34"/>
    </row>
    <row r="178" spans="1:29" x14ac:dyDescent="0.25">
      <c r="A178" s="111"/>
      <c r="B178" s="76" t="s">
        <v>71</v>
      </c>
      <c r="C178" s="76"/>
      <c r="D178" s="76"/>
      <c r="E178" s="76">
        <v>50</v>
      </c>
      <c r="F178" s="76"/>
      <c r="G178" s="76"/>
      <c r="H178" s="76"/>
      <c r="I178" s="76"/>
      <c r="J178" s="76"/>
      <c r="K178" s="76"/>
      <c r="L178" s="76"/>
      <c r="M178" s="76"/>
      <c r="N178" s="76"/>
      <c r="O178" s="114">
        <f t="shared" si="6"/>
        <v>50</v>
      </c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114"/>
      <c r="AC178" s="34"/>
    </row>
    <row r="179" spans="1:29" x14ac:dyDescent="0.25">
      <c r="A179" s="111" t="s">
        <v>219</v>
      </c>
      <c r="B179" s="76" t="s">
        <v>220</v>
      </c>
      <c r="C179" s="76"/>
      <c r="D179" s="76"/>
      <c r="E179" s="76">
        <v>1</v>
      </c>
      <c r="F179" s="76"/>
      <c r="G179" s="76">
        <v>1</v>
      </c>
      <c r="H179" s="76"/>
      <c r="I179" s="76"/>
      <c r="J179" s="76">
        <v>1</v>
      </c>
      <c r="K179" s="76"/>
      <c r="L179" s="76"/>
      <c r="M179" s="76"/>
      <c r="N179" s="76"/>
      <c r="O179" s="114">
        <f t="shared" si="6"/>
        <v>3</v>
      </c>
      <c r="P179" s="60">
        <v>0</v>
      </c>
      <c r="Q179" s="60">
        <v>0</v>
      </c>
      <c r="R179" s="60">
        <v>50000</v>
      </c>
      <c r="S179" s="60">
        <v>0</v>
      </c>
      <c r="T179" s="60">
        <v>50000</v>
      </c>
      <c r="U179" s="60">
        <v>0</v>
      </c>
      <c r="V179" s="60">
        <v>0</v>
      </c>
      <c r="W179" s="60">
        <v>50000</v>
      </c>
      <c r="X179" s="60">
        <v>0</v>
      </c>
      <c r="Y179" s="60">
        <v>0</v>
      </c>
      <c r="Z179" s="60">
        <v>0</v>
      </c>
      <c r="AA179" s="60">
        <v>0</v>
      </c>
      <c r="AB179" s="114">
        <f t="shared" si="7"/>
        <v>150000</v>
      </c>
      <c r="AC179" s="34"/>
    </row>
    <row r="180" spans="1:29" x14ac:dyDescent="0.25">
      <c r="A180" s="111"/>
      <c r="B180" s="76" t="s">
        <v>71</v>
      </c>
      <c r="C180" s="76"/>
      <c r="D180" s="76"/>
      <c r="E180" s="76">
        <v>20</v>
      </c>
      <c r="F180" s="76"/>
      <c r="G180" s="76">
        <v>25</v>
      </c>
      <c r="H180" s="76"/>
      <c r="I180" s="76"/>
      <c r="J180" s="76">
        <v>25</v>
      </c>
      <c r="K180" s="76"/>
      <c r="L180" s="76"/>
      <c r="M180" s="76"/>
      <c r="N180" s="76"/>
      <c r="O180" s="114">
        <f t="shared" si="6"/>
        <v>70</v>
      </c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114"/>
      <c r="AC180" s="34"/>
    </row>
    <row r="181" spans="1:29" x14ac:dyDescent="0.25">
      <c r="A181" s="111" t="s">
        <v>221</v>
      </c>
      <c r="B181" s="76" t="s">
        <v>222</v>
      </c>
      <c r="C181" s="76"/>
      <c r="D181" s="76">
        <v>1</v>
      </c>
      <c r="E181" s="76"/>
      <c r="F181" s="76">
        <v>1</v>
      </c>
      <c r="G181" s="76"/>
      <c r="H181" s="76">
        <v>1</v>
      </c>
      <c r="I181" s="76"/>
      <c r="J181" s="76">
        <v>1</v>
      </c>
      <c r="K181" s="76">
        <v>1</v>
      </c>
      <c r="L181" s="76">
        <v>1</v>
      </c>
      <c r="M181" s="76"/>
      <c r="N181" s="76"/>
      <c r="O181" s="114">
        <f t="shared" si="6"/>
        <v>6</v>
      </c>
      <c r="P181" s="60"/>
      <c r="Q181" s="60">
        <v>50000</v>
      </c>
      <c r="R181" s="60"/>
      <c r="S181" s="60">
        <v>50000</v>
      </c>
      <c r="T181" s="60"/>
      <c r="U181" s="60">
        <v>50000</v>
      </c>
      <c r="V181" s="60"/>
      <c r="W181" s="60">
        <v>50000</v>
      </c>
      <c r="X181" s="60">
        <v>50000</v>
      </c>
      <c r="Y181" s="60">
        <v>50000</v>
      </c>
      <c r="Z181" s="60">
        <v>0</v>
      </c>
      <c r="AA181" s="60">
        <v>0</v>
      </c>
      <c r="AB181" s="114">
        <f t="shared" si="7"/>
        <v>300000</v>
      </c>
      <c r="AC181" s="34"/>
    </row>
    <row r="182" spans="1:29" x14ac:dyDescent="0.25">
      <c r="A182" s="111"/>
      <c r="B182" s="76" t="s">
        <v>71</v>
      </c>
      <c r="C182" s="76"/>
      <c r="D182" s="76">
        <v>50</v>
      </c>
      <c r="E182" s="76"/>
      <c r="F182" s="76">
        <v>50</v>
      </c>
      <c r="G182" s="76"/>
      <c r="H182" s="76">
        <v>50</v>
      </c>
      <c r="I182" s="76"/>
      <c r="J182" s="76">
        <v>50</v>
      </c>
      <c r="K182" s="76">
        <v>50</v>
      </c>
      <c r="L182" s="76">
        <v>50</v>
      </c>
      <c r="M182" s="76"/>
      <c r="N182" s="76"/>
      <c r="O182" s="114">
        <f t="shared" si="6"/>
        <v>300</v>
      </c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114"/>
      <c r="AC182" s="34"/>
    </row>
    <row r="183" spans="1:29" x14ac:dyDescent="0.25">
      <c r="A183" s="615" t="s">
        <v>199</v>
      </c>
      <c r="B183" s="616"/>
      <c r="C183" s="616"/>
      <c r="D183" s="616"/>
      <c r="E183" s="616"/>
      <c r="F183" s="616"/>
      <c r="G183" s="616"/>
      <c r="H183" s="616"/>
      <c r="I183" s="616"/>
      <c r="J183" s="616"/>
      <c r="K183" s="616"/>
      <c r="L183" s="616"/>
      <c r="M183" s="616"/>
      <c r="N183" s="616"/>
      <c r="O183" s="616"/>
      <c r="P183" s="616"/>
      <c r="Q183" s="616"/>
      <c r="R183" s="616"/>
      <c r="S183" s="616"/>
      <c r="T183" s="616"/>
      <c r="U183" s="616"/>
      <c r="V183" s="616"/>
      <c r="W183" s="616"/>
      <c r="X183" s="616"/>
      <c r="Y183" s="616"/>
      <c r="Z183" s="616"/>
      <c r="AA183" s="616"/>
      <c r="AB183" s="616"/>
      <c r="AC183" s="34"/>
    </row>
    <row r="184" spans="1:29" x14ac:dyDescent="0.25">
      <c r="A184" s="68" t="s">
        <v>223</v>
      </c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114">
        <f t="shared" si="6"/>
        <v>0</v>
      </c>
      <c r="P184" s="60">
        <v>0</v>
      </c>
      <c r="Q184" s="60">
        <v>0</v>
      </c>
      <c r="R184" s="60">
        <v>0</v>
      </c>
      <c r="S184" s="60">
        <v>0</v>
      </c>
      <c r="T184" s="60">
        <v>0</v>
      </c>
      <c r="U184" s="60">
        <v>0</v>
      </c>
      <c r="V184" s="60">
        <v>0</v>
      </c>
      <c r="W184" s="60">
        <v>0</v>
      </c>
      <c r="X184" s="60">
        <v>0</v>
      </c>
      <c r="Y184" s="60">
        <v>0</v>
      </c>
      <c r="Z184" s="60">
        <v>0</v>
      </c>
      <c r="AA184" s="60">
        <v>0</v>
      </c>
      <c r="AB184" s="114">
        <f t="shared" ref="AB184:AB193" si="8">SUM(P184:AA184)</f>
        <v>0</v>
      </c>
      <c r="AC184" s="131"/>
    </row>
    <row r="185" spans="1:29" x14ac:dyDescent="0.25">
      <c r="A185" s="39" t="s">
        <v>224</v>
      </c>
      <c r="B185" s="76" t="s">
        <v>225</v>
      </c>
      <c r="C185" s="76"/>
      <c r="D185" s="76"/>
      <c r="E185" s="76">
        <v>7</v>
      </c>
      <c r="F185" s="76"/>
      <c r="G185" s="76"/>
      <c r="H185" s="76"/>
      <c r="I185" s="76"/>
      <c r="J185" s="76"/>
      <c r="K185" s="76"/>
      <c r="L185" s="76"/>
      <c r="M185" s="76"/>
      <c r="N185" s="76"/>
      <c r="O185" s="114">
        <f t="shared" si="6"/>
        <v>7</v>
      </c>
      <c r="P185" s="60">
        <v>0</v>
      </c>
      <c r="Q185" s="60">
        <v>0</v>
      </c>
      <c r="R185" s="60">
        <v>28000000</v>
      </c>
      <c r="S185" s="60">
        <v>0</v>
      </c>
      <c r="T185" s="60">
        <v>0</v>
      </c>
      <c r="U185" s="60">
        <v>0</v>
      </c>
      <c r="V185" s="60">
        <v>0</v>
      </c>
      <c r="W185" s="60">
        <v>0</v>
      </c>
      <c r="X185" s="60">
        <v>0</v>
      </c>
      <c r="Y185" s="60">
        <v>0</v>
      </c>
      <c r="Z185" s="60">
        <v>0</v>
      </c>
      <c r="AA185" s="60">
        <v>0</v>
      </c>
      <c r="AB185" s="114">
        <f t="shared" si="8"/>
        <v>28000000</v>
      </c>
      <c r="AC185" s="617" t="s">
        <v>226</v>
      </c>
    </row>
    <row r="186" spans="1:29" ht="15.75" customHeight="1" x14ac:dyDescent="0.25">
      <c r="A186" s="39" t="s">
        <v>227</v>
      </c>
      <c r="B186" s="76" t="s">
        <v>225</v>
      </c>
      <c r="C186" s="76"/>
      <c r="D186" s="76"/>
      <c r="E186" s="76">
        <v>17</v>
      </c>
      <c r="F186" s="76"/>
      <c r="G186" s="76"/>
      <c r="H186" s="76"/>
      <c r="I186" s="76"/>
      <c r="J186" s="76"/>
      <c r="K186" s="76"/>
      <c r="L186" s="76"/>
      <c r="M186" s="76"/>
      <c r="N186" s="76"/>
      <c r="O186" s="114">
        <f t="shared" si="6"/>
        <v>17</v>
      </c>
      <c r="P186" s="60">
        <v>0</v>
      </c>
      <c r="Q186" s="60">
        <v>0</v>
      </c>
      <c r="R186" s="60">
        <v>17000000</v>
      </c>
      <c r="S186" s="60">
        <v>0</v>
      </c>
      <c r="T186" s="60">
        <v>0</v>
      </c>
      <c r="U186" s="60">
        <v>0</v>
      </c>
      <c r="V186" s="60">
        <v>0</v>
      </c>
      <c r="W186" s="60">
        <v>0</v>
      </c>
      <c r="X186" s="60">
        <v>0</v>
      </c>
      <c r="Y186" s="60">
        <v>0</v>
      </c>
      <c r="Z186" s="60">
        <v>0</v>
      </c>
      <c r="AA186" s="60">
        <v>0</v>
      </c>
      <c r="AB186" s="114">
        <f t="shared" si="8"/>
        <v>17000000</v>
      </c>
      <c r="AC186" s="618"/>
    </row>
    <row r="187" spans="1:29" ht="15.75" customHeight="1" x14ac:dyDescent="0.25">
      <c r="A187" s="39" t="s">
        <v>228</v>
      </c>
      <c r="B187" s="76" t="s">
        <v>225</v>
      </c>
      <c r="C187" s="76"/>
      <c r="D187" s="76"/>
      <c r="E187" s="76">
        <v>4</v>
      </c>
      <c r="F187" s="76"/>
      <c r="G187" s="76"/>
      <c r="H187" s="76"/>
      <c r="I187" s="76"/>
      <c r="J187" s="76"/>
      <c r="K187" s="76"/>
      <c r="L187" s="76"/>
      <c r="M187" s="76"/>
      <c r="N187" s="76"/>
      <c r="O187" s="114">
        <f t="shared" si="6"/>
        <v>4</v>
      </c>
      <c r="P187" s="60">
        <v>0</v>
      </c>
      <c r="Q187" s="60">
        <v>0</v>
      </c>
      <c r="R187" s="60">
        <v>4000000</v>
      </c>
      <c r="S187" s="60">
        <v>0</v>
      </c>
      <c r="T187" s="60">
        <v>0</v>
      </c>
      <c r="U187" s="60">
        <v>0</v>
      </c>
      <c r="V187" s="60">
        <v>0</v>
      </c>
      <c r="W187" s="60">
        <v>0</v>
      </c>
      <c r="X187" s="60">
        <v>0</v>
      </c>
      <c r="Y187" s="60">
        <v>0</v>
      </c>
      <c r="Z187" s="60">
        <v>0</v>
      </c>
      <c r="AA187" s="60">
        <v>0</v>
      </c>
      <c r="AB187" s="114">
        <f t="shared" si="8"/>
        <v>4000000</v>
      </c>
      <c r="AC187" s="618"/>
    </row>
    <row r="188" spans="1:29" ht="15.75" customHeight="1" x14ac:dyDescent="0.25">
      <c r="A188" s="39" t="s">
        <v>229</v>
      </c>
      <c r="B188" s="76" t="s">
        <v>225</v>
      </c>
      <c r="C188" s="76"/>
      <c r="D188" s="76"/>
      <c r="E188" s="76">
        <v>3</v>
      </c>
      <c r="F188" s="76"/>
      <c r="G188" s="76"/>
      <c r="H188" s="76"/>
      <c r="I188" s="76"/>
      <c r="J188" s="76"/>
      <c r="K188" s="76"/>
      <c r="L188" s="76"/>
      <c r="M188" s="76"/>
      <c r="N188" s="76"/>
      <c r="O188" s="114">
        <f t="shared" si="6"/>
        <v>3</v>
      </c>
      <c r="P188" s="60">
        <v>0</v>
      </c>
      <c r="Q188" s="60">
        <v>0</v>
      </c>
      <c r="R188" s="60">
        <v>1500000</v>
      </c>
      <c r="S188" s="60">
        <v>0</v>
      </c>
      <c r="T188" s="60">
        <v>0</v>
      </c>
      <c r="U188" s="60">
        <v>0</v>
      </c>
      <c r="V188" s="60">
        <v>0</v>
      </c>
      <c r="W188" s="60">
        <v>0</v>
      </c>
      <c r="X188" s="60">
        <v>0</v>
      </c>
      <c r="Y188" s="60">
        <v>0</v>
      </c>
      <c r="Z188" s="60">
        <v>0</v>
      </c>
      <c r="AA188" s="60">
        <v>0</v>
      </c>
      <c r="AB188" s="114">
        <f t="shared" si="8"/>
        <v>1500000</v>
      </c>
      <c r="AC188" s="618"/>
    </row>
    <row r="189" spans="1:29" x14ac:dyDescent="0.25">
      <c r="A189" s="39" t="s">
        <v>230</v>
      </c>
      <c r="B189" s="76" t="s">
        <v>203</v>
      </c>
      <c r="C189" s="76">
        <v>1</v>
      </c>
      <c r="D189" s="76"/>
      <c r="E189" s="76"/>
      <c r="F189" s="76">
        <v>1</v>
      </c>
      <c r="G189" s="76"/>
      <c r="H189" s="76"/>
      <c r="I189" s="76"/>
      <c r="J189" s="76"/>
      <c r="K189" s="76"/>
      <c r="L189" s="76"/>
      <c r="M189" s="76"/>
      <c r="N189" s="76"/>
      <c r="O189" s="114">
        <f t="shared" si="6"/>
        <v>2</v>
      </c>
      <c r="P189" s="60">
        <v>30000</v>
      </c>
      <c r="Q189" s="60">
        <v>0</v>
      </c>
      <c r="R189" s="60">
        <v>0</v>
      </c>
      <c r="S189" s="60">
        <v>30000</v>
      </c>
      <c r="T189" s="60">
        <v>0</v>
      </c>
      <c r="U189" s="60">
        <v>0</v>
      </c>
      <c r="V189" s="60">
        <v>0</v>
      </c>
      <c r="W189" s="60">
        <v>0</v>
      </c>
      <c r="X189" s="60">
        <v>0</v>
      </c>
      <c r="Y189" s="60">
        <v>0</v>
      </c>
      <c r="Z189" s="60">
        <v>0</v>
      </c>
      <c r="AA189" s="60">
        <v>0</v>
      </c>
      <c r="AB189" s="114">
        <f t="shared" si="8"/>
        <v>60000</v>
      </c>
      <c r="AC189" s="618"/>
    </row>
    <row r="190" spans="1:29" x14ac:dyDescent="0.25">
      <c r="A190" s="39"/>
      <c r="B190" s="76" t="s">
        <v>71</v>
      </c>
      <c r="C190" s="76">
        <v>5</v>
      </c>
      <c r="D190" s="76"/>
      <c r="E190" s="76"/>
      <c r="F190" s="76">
        <v>5</v>
      </c>
      <c r="G190" s="76"/>
      <c r="H190" s="76"/>
      <c r="I190" s="76"/>
      <c r="J190" s="76"/>
      <c r="K190" s="76"/>
      <c r="L190" s="76"/>
      <c r="M190" s="76"/>
      <c r="N190" s="76"/>
      <c r="O190" s="114">
        <f t="shared" si="6"/>
        <v>10</v>
      </c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114"/>
      <c r="AC190" s="618"/>
    </row>
    <row r="191" spans="1:29" x14ac:dyDescent="0.25">
      <c r="A191" s="39" t="s">
        <v>231</v>
      </c>
      <c r="B191" s="76" t="s">
        <v>232</v>
      </c>
      <c r="C191" s="76"/>
      <c r="D191" s="76">
        <v>1</v>
      </c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114">
        <f t="shared" si="6"/>
        <v>1</v>
      </c>
      <c r="P191" s="60">
        <v>0</v>
      </c>
      <c r="Q191" s="60">
        <v>800000</v>
      </c>
      <c r="R191" s="60">
        <v>0</v>
      </c>
      <c r="S191" s="60">
        <v>0</v>
      </c>
      <c r="T191" s="60">
        <v>0</v>
      </c>
      <c r="U191" s="60">
        <v>0</v>
      </c>
      <c r="V191" s="60">
        <v>0</v>
      </c>
      <c r="W191" s="60">
        <v>0</v>
      </c>
      <c r="X191" s="60">
        <v>0</v>
      </c>
      <c r="Y191" s="60">
        <v>0</v>
      </c>
      <c r="Z191" s="60">
        <v>0</v>
      </c>
      <c r="AA191" s="60">
        <v>0</v>
      </c>
      <c r="AB191" s="114">
        <f t="shared" si="8"/>
        <v>800000</v>
      </c>
      <c r="AC191" s="618"/>
    </row>
    <row r="192" spans="1:29" x14ac:dyDescent="0.25">
      <c r="A192" s="39"/>
      <c r="B192" s="76" t="s">
        <v>71</v>
      </c>
      <c r="C192" s="76"/>
      <c r="D192" s="76">
        <v>60</v>
      </c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114">
        <f t="shared" si="6"/>
        <v>60</v>
      </c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114"/>
      <c r="AC192" s="618"/>
    </row>
    <row r="193" spans="1:29" ht="30" x14ac:dyDescent="0.25">
      <c r="A193" s="39" t="s">
        <v>233</v>
      </c>
      <c r="B193" s="76" t="s">
        <v>234</v>
      </c>
      <c r="C193" s="76"/>
      <c r="D193" s="76"/>
      <c r="E193" s="76">
        <v>1</v>
      </c>
      <c r="F193" s="76"/>
      <c r="G193" s="76"/>
      <c r="H193" s="76"/>
      <c r="I193" s="76"/>
      <c r="J193" s="76"/>
      <c r="K193" s="76"/>
      <c r="L193" s="76"/>
      <c r="M193" s="76"/>
      <c r="N193" s="76"/>
      <c r="O193" s="114">
        <f t="shared" si="6"/>
        <v>1</v>
      </c>
      <c r="P193" s="60">
        <v>0</v>
      </c>
      <c r="Q193" s="60">
        <v>0</v>
      </c>
      <c r="R193" s="60">
        <v>4140000</v>
      </c>
      <c r="S193" s="60">
        <v>0</v>
      </c>
      <c r="T193" s="60">
        <v>0</v>
      </c>
      <c r="U193" s="60">
        <v>0</v>
      </c>
      <c r="V193" s="60">
        <v>0</v>
      </c>
      <c r="W193" s="60">
        <v>0</v>
      </c>
      <c r="X193" s="60">
        <v>0</v>
      </c>
      <c r="Y193" s="60">
        <v>0</v>
      </c>
      <c r="Z193" s="60">
        <v>0</v>
      </c>
      <c r="AA193" s="60">
        <v>0</v>
      </c>
      <c r="AB193" s="114">
        <f t="shared" si="8"/>
        <v>4140000</v>
      </c>
      <c r="AC193" s="618"/>
    </row>
    <row r="194" spans="1:29" ht="28.5" customHeight="1" x14ac:dyDescent="0.25">
      <c r="A194" s="39"/>
      <c r="B194" s="76" t="s">
        <v>235</v>
      </c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114">
        <f t="shared" si="6"/>
        <v>0</v>
      </c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114"/>
      <c r="AC194" s="619"/>
    </row>
    <row r="195" spans="1:29" x14ac:dyDescent="0.25">
      <c r="A195" s="132" t="s">
        <v>236</v>
      </c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114">
        <f t="shared" si="6"/>
        <v>0</v>
      </c>
      <c r="P195" s="60">
        <v>0</v>
      </c>
      <c r="Q195" s="60">
        <v>0</v>
      </c>
      <c r="R195" s="60">
        <v>0</v>
      </c>
      <c r="S195" s="60">
        <v>0</v>
      </c>
      <c r="T195" s="60">
        <v>0</v>
      </c>
      <c r="U195" s="60">
        <v>0</v>
      </c>
      <c r="V195" s="60">
        <v>0</v>
      </c>
      <c r="W195" s="60">
        <v>0</v>
      </c>
      <c r="X195" s="60">
        <v>0</v>
      </c>
      <c r="Y195" s="60">
        <v>0</v>
      </c>
      <c r="Z195" s="60">
        <v>0</v>
      </c>
      <c r="AA195" s="60">
        <v>0</v>
      </c>
      <c r="AB195" s="114">
        <f t="shared" ref="AB195:AB200" si="9">SUM(P195:AA195)</f>
        <v>0</v>
      </c>
      <c r="AC195" s="34"/>
    </row>
    <row r="196" spans="1:29" ht="30" x14ac:dyDescent="0.25">
      <c r="A196" s="111" t="s">
        <v>237</v>
      </c>
      <c r="B196" s="76" t="s">
        <v>238</v>
      </c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114">
        <f t="shared" si="6"/>
        <v>0</v>
      </c>
      <c r="P196" s="60">
        <v>0</v>
      </c>
      <c r="Q196" s="60">
        <v>0</v>
      </c>
      <c r="R196" s="60">
        <v>0</v>
      </c>
      <c r="S196" s="60">
        <v>0</v>
      </c>
      <c r="T196" s="60">
        <v>0</v>
      </c>
      <c r="U196" s="60">
        <v>0</v>
      </c>
      <c r="V196" s="60">
        <v>0</v>
      </c>
      <c r="W196" s="60">
        <v>0</v>
      </c>
      <c r="X196" s="60">
        <v>0</v>
      </c>
      <c r="Y196" s="60">
        <v>0</v>
      </c>
      <c r="Z196" s="60">
        <v>0</v>
      </c>
      <c r="AA196" s="60">
        <v>0</v>
      </c>
      <c r="AB196" s="114">
        <f t="shared" si="9"/>
        <v>0</v>
      </c>
      <c r="AC196" s="34"/>
    </row>
    <row r="197" spans="1:29" ht="30" hidden="1" x14ac:dyDescent="0.25">
      <c r="A197" s="132" t="s">
        <v>239</v>
      </c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114">
        <f t="shared" si="6"/>
        <v>0</v>
      </c>
      <c r="P197" s="60">
        <v>0</v>
      </c>
      <c r="Q197" s="60">
        <v>0</v>
      </c>
      <c r="R197" s="60">
        <v>0</v>
      </c>
      <c r="S197" s="60">
        <v>0</v>
      </c>
      <c r="T197" s="60">
        <v>0</v>
      </c>
      <c r="U197" s="60">
        <v>0</v>
      </c>
      <c r="V197" s="60">
        <v>0</v>
      </c>
      <c r="W197" s="60">
        <v>0</v>
      </c>
      <c r="X197" s="60">
        <v>0</v>
      </c>
      <c r="Y197" s="60">
        <v>0</v>
      </c>
      <c r="Z197" s="60">
        <v>0</v>
      </c>
      <c r="AA197" s="60">
        <v>0</v>
      </c>
      <c r="AB197" s="114">
        <f t="shared" si="9"/>
        <v>0</v>
      </c>
      <c r="AC197" s="34"/>
    </row>
    <row r="198" spans="1:29" hidden="1" x14ac:dyDescent="0.25">
      <c r="A198" s="132" t="s">
        <v>240</v>
      </c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114">
        <f t="shared" si="6"/>
        <v>0</v>
      </c>
      <c r="P198" s="60">
        <v>0</v>
      </c>
      <c r="Q198" s="60">
        <v>0</v>
      </c>
      <c r="R198" s="60">
        <v>0</v>
      </c>
      <c r="S198" s="60">
        <v>0</v>
      </c>
      <c r="T198" s="60">
        <v>0</v>
      </c>
      <c r="U198" s="60">
        <v>0</v>
      </c>
      <c r="V198" s="60">
        <v>0</v>
      </c>
      <c r="W198" s="60">
        <v>0</v>
      </c>
      <c r="X198" s="60">
        <v>0</v>
      </c>
      <c r="Y198" s="60">
        <v>0</v>
      </c>
      <c r="Z198" s="60">
        <v>0</v>
      </c>
      <c r="AA198" s="60">
        <v>0</v>
      </c>
      <c r="AB198" s="114">
        <f t="shared" si="9"/>
        <v>0</v>
      </c>
      <c r="AC198" s="34"/>
    </row>
    <row r="199" spans="1:29" x14ac:dyDescent="0.25">
      <c r="A199" s="108" t="s">
        <v>205</v>
      </c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114">
        <f t="shared" si="6"/>
        <v>0</v>
      </c>
      <c r="P199" s="60">
        <v>0</v>
      </c>
      <c r="Q199" s="60">
        <v>0</v>
      </c>
      <c r="R199" s="60">
        <v>0</v>
      </c>
      <c r="S199" s="60">
        <v>0</v>
      </c>
      <c r="T199" s="60">
        <v>0</v>
      </c>
      <c r="U199" s="60">
        <v>0</v>
      </c>
      <c r="V199" s="60">
        <v>0</v>
      </c>
      <c r="W199" s="60">
        <v>0</v>
      </c>
      <c r="X199" s="60">
        <v>0</v>
      </c>
      <c r="Y199" s="60">
        <v>0</v>
      </c>
      <c r="Z199" s="60">
        <v>0</v>
      </c>
      <c r="AA199" s="60">
        <v>0</v>
      </c>
      <c r="AB199" s="114">
        <f t="shared" si="9"/>
        <v>0</v>
      </c>
      <c r="AC199" s="34"/>
    </row>
    <row r="200" spans="1:29" x14ac:dyDescent="0.25">
      <c r="A200" s="111" t="s">
        <v>241</v>
      </c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114">
        <f t="shared" si="6"/>
        <v>0</v>
      </c>
      <c r="P200" s="60">
        <v>400000</v>
      </c>
      <c r="Q200" s="60">
        <v>600000</v>
      </c>
      <c r="R200" s="60">
        <v>800000</v>
      </c>
      <c r="S200" s="60">
        <v>600000</v>
      </c>
      <c r="T200" s="60">
        <v>650000</v>
      </c>
      <c r="U200" s="60">
        <v>600000</v>
      </c>
      <c r="V200" s="60">
        <v>650000</v>
      </c>
      <c r="W200" s="60">
        <v>600000</v>
      </c>
      <c r="X200" s="60">
        <v>580000</v>
      </c>
      <c r="Y200" s="60">
        <v>600000</v>
      </c>
      <c r="Z200" s="60">
        <v>465000</v>
      </c>
      <c r="AA200" s="60">
        <v>405000</v>
      </c>
      <c r="AB200" s="114">
        <f t="shared" si="9"/>
        <v>6950000</v>
      </c>
      <c r="AC200" s="34"/>
    </row>
    <row r="201" spans="1:29" x14ac:dyDescent="0.25">
      <c r="A201" s="125" t="s">
        <v>174</v>
      </c>
      <c r="B201" s="133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5"/>
      <c r="P201" s="136">
        <f>SUM(P171:P200)</f>
        <v>780000</v>
      </c>
      <c r="Q201" s="136">
        <f t="shared" ref="Q201:AB201" si="10">SUM(Q171:Q200)</f>
        <v>1450000</v>
      </c>
      <c r="R201" s="136">
        <f t="shared" si="10"/>
        <v>55790000</v>
      </c>
      <c r="S201" s="136">
        <f t="shared" si="10"/>
        <v>1030000</v>
      </c>
      <c r="T201" s="136">
        <f t="shared" si="10"/>
        <v>700000</v>
      </c>
      <c r="U201" s="136">
        <f t="shared" si="10"/>
        <v>650000</v>
      </c>
      <c r="V201" s="136">
        <f t="shared" si="10"/>
        <v>1000000</v>
      </c>
      <c r="W201" s="136">
        <f t="shared" si="10"/>
        <v>700000</v>
      </c>
      <c r="X201" s="136">
        <f t="shared" si="10"/>
        <v>630000</v>
      </c>
      <c r="Y201" s="136">
        <f t="shared" si="10"/>
        <v>650000</v>
      </c>
      <c r="Z201" s="136">
        <f t="shared" si="10"/>
        <v>465000</v>
      </c>
      <c r="AA201" s="136">
        <f t="shared" si="10"/>
        <v>755000</v>
      </c>
      <c r="AB201" s="136">
        <f t="shared" si="10"/>
        <v>64600000</v>
      </c>
      <c r="AC201" s="137"/>
    </row>
    <row r="202" spans="1:29" ht="5.0999999999999996" customHeight="1" x14ac:dyDescent="0.25">
      <c r="A202" s="50"/>
      <c r="B202" s="61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  <c r="AA202" s="61"/>
      <c r="AB202" s="61"/>
      <c r="AC202" s="34"/>
    </row>
    <row r="203" spans="1:29" ht="18.75" x14ac:dyDescent="0.3">
      <c r="A203" s="130" t="s">
        <v>242</v>
      </c>
      <c r="B203" s="61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34"/>
    </row>
    <row r="204" spans="1:29" x14ac:dyDescent="0.25">
      <c r="A204" s="615" t="s">
        <v>243</v>
      </c>
      <c r="B204" s="616"/>
      <c r="C204" s="616"/>
      <c r="D204" s="616"/>
      <c r="E204" s="616"/>
      <c r="F204" s="616"/>
      <c r="G204" s="616"/>
      <c r="H204" s="616"/>
      <c r="I204" s="616"/>
      <c r="J204" s="616"/>
      <c r="K204" s="616"/>
      <c r="L204" s="616"/>
      <c r="M204" s="616"/>
      <c r="N204" s="616"/>
      <c r="O204" s="616"/>
      <c r="P204" s="616"/>
      <c r="Q204" s="616"/>
      <c r="R204" s="616"/>
      <c r="S204" s="616"/>
      <c r="T204" s="616"/>
      <c r="U204" s="616"/>
      <c r="V204" s="616"/>
      <c r="W204" s="616"/>
      <c r="X204" s="616"/>
      <c r="Y204" s="616"/>
      <c r="Z204" s="616"/>
      <c r="AA204" s="616"/>
      <c r="AB204" s="616"/>
      <c r="AC204" s="34"/>
    </row>
    <row r="205" spans="1:29" ht="30" x14ac:dyDescent="0.25">
      <c r="A205" s="138" t="s">
        <v>244</v>
      </c>
      <c r="B205" s="139" t="s">
        <v>220</v>
      </c>
      <c r="C205" s="76"/>
      <c r="D205" s="76"/>
      <c r="E205" s="76"/>
      <c r="F205" s="76"/>
      <c r="G205" s="76"/>
      <c r="H205" s="76"/>
      <c r="I205" s="76">
        <v>1</v>
      </c>
      <c r="J205" s="76">
        <v>1</v>
      </c>
      <c r="K205" s="76"/>
      <c r="L205" s="76"/>
      <c r="M205" s="76"/>
      <c r="N205" s="76"/>
      <c r="O205" s="140">
        <f>SUM(C205:N205)</f>
        <v>2</v>
      </c>
      <c r="P205" s="60">
        <v>0</v>
      </c>
      <c r="Q205" s="60">
        <v>0</v>
      </c>
      <c r="R205" s="60">
        <v>0</v>
      </c>
      <c r="S205" s="60">
        <v>0</v>
      </c>
      <c r="T205" s="60">
        <v>0</v>
      </c>
      <c r="U205" s="60">
        <v>0</v>
      </c>
      <c r="V205" s="60">
        <v>50000</v>
      </c>
      <c r="W205" s="60">
        <v>50000</v>
      </c>
      <c r="X205" s="60">
        <v>0</v>
      </c>
      <c r="Y205" s="60">
        <v>0</v>
      </c>
      <c r="Z205" s="60">
        <v>0</v>
      </c>
      <c r="AA205" s="60">
        <v>0</v>
      </c>
      <c r="AB205" s="141">
        <f t="shared" ref="AB205:AB232" si="11">SUM(P205:AA205)</f>
        <v>100000</v>
      </c>
      <c r="AC205" s="34"/>
    </row>
    <row r="206" spans="1:29" x14ac:dyDescent="0.25">
      <c r="A206" s="138"/>
      <c r="B206" s="76" t="s">
        <v>71</v>
      </c>
      <c r="C206" s="76"/>
      <c r="D206" s="76"/>
      <c r="E206" s="76"/>
      <c r="F206" s="76"/>
      <c r="G206" s="76"/>
      <c r="H206" s="76"/>
      <c r="I206" s="76">
        <v>30</v>
      </c>
      <c r="J206" s="76">
        <v>30</v>
      </c>
      <c r="K206" s="76"/>
      <c r="L206" s="76"/>
      <c r="M206" s="76"/>
      <c r="N206" s="76"/>
      <c r="O206" s="140">
        <f t="shared" ref="O206:O211" si="12">SUM(C206:N206)</f>
        <v>60</v>
      </c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141"/>
      <c r="AC206" s="34"/>
    </row>
    <row r="207" spans="1:29" x14ac:dyDescent="0.25">
      <c r="A207" s="138" t="s">
        <v>245</v>
      </c>
      <c r="B207" s="139" t="s">
        <v>246</v>
      </c>
      <c r="C207" s="76"/>
      <c r="D207" s="76"/>
      <c r="E207" s="76">
        <v>1</v>
      </c>
      <c r="F207" s="76"/>
      <c r="G207" s="76"/>
      <c r="H207" s="76"/>
      <c r="I207" s="76"/>
      <c r="J207" s="76"/>
      <c r="K207" s="76"/>
      <c r="L207" s="76"/>
      <c r="M207" s="76"/>
      <c r="N207" s="76"/>
      <c r="O207" s="140">
        <f t="shared" si="12"/>
        <v>1</v>
      </c>
      <c r="P207" s="60">
        <v>0</v>
      </c>
      <c r="Q207" s="60">
        <v>0</v>
      </c>
      <c r="R207" s="60">
        <v>200000</v>
      </c>
      <c r="S207" s="60">
        <v>0</v>
      </c>
      <c r="T207" s="60">
        <v>0</v>
      </c>
      <c r="U207" s="60">
        <v>0</v>
      </c>
      <c r="V207" s="60">
        <v>0</v>
      </c>
      <c r="W207" s="60">
        <v>0</v>
      </c>
      <c r="X207" s="60">
        <v>0</v>
      </c>
      <c r="Y207" s="60">
        <v>0</v>
      </c>
      <c r="Z207" s="60">
        <v>0</v>
      </c>
      <c r="AA207" s="60">
        <v>0</v>
      </c>
      <c r="AB207" s="141">
        <f t="shared" si="11"/>
        <v>200000</v>
      </c>
      <c r="AC207" s="34"/>
    </row>
    <row r="208" spans="1:29" x14ac:dyDescent="0.25">
      <c r="A208" s="138"/>
      <c r="B208" s="76" t="s">
        <v>71</v>
      </c>
      <c r="C208" s="76"/>
      <c r="D208" s="76"/>
      <c r="E208" s="76">
        <v>60</v>
      </c>
      <c r="F208" s="76"/>
      <c r="G208" s="76"/>
      <c r="H208" s="76"/>
      <c r="I208" s="76"/>
      <c r="J208" s="76"/>
      <c r="K208" s="76"/>
      <c r="L208" s="76"/>
      <c r="M208" s="76"/>
      <c r="N208" s="76"/>
      <c r="O208" s="140">
        <f t="shared" si="12"/>
        <v>60</v>
      </c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141">
        <f t="shared" si="11"/>
        <v>0</v>
      </c>
      <c r="AC208" s="34"/>
    </row>
    <row r="209" spans="1:29" x14ac:dyDescent="0.25">
      <c r="A209" s="138" t="s">
        <v>247</v>
      </c>
      <c r="B209" s="139" t="s">
        <v>248</v>
      </c>
      <c r="C209" s="76"/>
      <c r="D209" s="76"/>
      <c r="E209" s="76">
        <v>1</v>
      </c>
      <c r="F209" s="76"/>
      <c r="G209" s="76"/>
      <c r="H209" s="76"/>
      <c r="I209" s="76"/>
      <c r="J209" s="76"/>
      <c r="K209" s="76"/>
      <c r="L209" s="76"/>
      <c r="M209" s="76"/>
      <c r="N209" s="76"/>
      <c r="O209" s="140">
        <f t="shared" si="12"/>
        <v>1</v>
      </c>
      <c r="P209" s="60"/>
      <c r="Q209" s="60"/>
      <c r="R209" s="60">
        <v>400000</v>
      </c>
      <c r="S209" s="60"/>
      <c r="T209" s="60"/>
      <c r="U209" s="60"/>
      <c r="V209" s="60"/>
      <c r="W209" s="60"/>
      <c r="X209" s="60"/>
      <c r="Y209" s="60"/>
      <c r="Z209" s="60"/>
      <c r="AA209" s="60"/>
      <c r="AB209" s="141">
        <f t="shared" si="11"/>
        <v>400000</v>
      </c>
      <c r="AC209" s="34"/>
    </row>
    <row r="210" spans="1:29" x14ac:dyDescent="0.25">
      <c r="A210" s="138"/>
      <c r="B210" s="76" t="s">
        <v>71</v>
      </c>
      <c r="C210" s="76"/>
      <c r="D210" s="76"/>
      <c r="E210" s="76">
        <v>32</v>
      </c>
      <c r="F210" s="76"/>
      <c r="G210" s="76"/>
      <c r="H210" s="76"/>
      <c r="I210" s="76"/>
      <c r="J210" s="76"/>
      <c r="K210" s="76"/>
      <c r="L210" s="76"/>
      <c r="M210" s="76"/>
      <c r="N210" s="76"/>
      <c r="O210" s="140">
        <f t="shared" si="12"/>
        <v>32</v>
      </c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141">
        <f t="shared" si="11"/>
        <v>0</v>
      </c>
      <c r="AC210" s="34"/>
    </row>
    <row r="211" spans="1:29" ht="30" x14ac:dyDescent="0.25">
      <c r="A211" s="138" t="s">
        <v>249</v>
      </c>
      <c r="B211" s="139" t="s">
        <v>250</v>
      </c>
      <c r="C211" s="142"/>
      <c r="D211" s="142"/>
      <c r="E211" s="142"/>
      <c r="F211" s="142"/>
      <c r="G211" s="142"/>
      <c r="H211" s="142"/>
      <c r="I211" s="143">
        <v>1</v>
      </c>
      <c r="J211" s="142"/>
      <c r="K211" s="142"/>
      <c r="L211" s="142"/>
      <c r="M211" s="142">
        <v>1</v>
      </c>
      <c r="N211" s="142"/>
      <c r="O211" s="140">
        <f t="shared" si="12"/>
        <v>2</v>
      </c>
      <c r="P211" s="60">
        <v>0</v>
      </c>
      <c r="Q211" s="60">
        <v>0</v>
      </c>
      <c r="R211" s="60">
        <v>0</v>
      </c>
      <c r="S211" s="60">
        <v>0</v>
      </c>
      <c r="T211" s="60">
        <v>0</v>
      </c>
      <c r="U211" s="60">
        <v>0</v>
      </c>
      <c r="V211" s="60">
        <v>350000</v>
      </c>
      <c r="W211" s="60">
        <v>0</v>
      </c>
      <c r="X211" s="60">
        <v>0</v>
      </c>
      <c r="Y211" s="60">
        <v>0</v>
      </c>
      <c r="Z211" s="60">
        <v>350000</v>
      </c>
      <c r="AA211" s="60">
        <v>0</v>
      </c>
      <c r="AB211" s="141">
        <f t="shared" si="11"/>
        <v>700000</v>
      </c>
      <c r="AC211" s="34"/>
    </row>
    <row r="212" spans="1:29" x14ac:dyDescent="0.25">
      <c r="A212" s="138"/>
      <c r="B212" s="76" t="s">
        <v>71</v>
      </c>
      <c r="C212" s="142"/>
      <c r="D212" s="142"/>
      <c r="E212" s="142"/>
      <c r="F212" s="142"/>
      <c r="G212" s="142"/>
      <c r="H212" s="142"/>
      <c r="I212" s="144" t="s">
        <v>251</v>
      </c>
      <c r="J212" s="142"/>
      <c r="K212" s="142"/>
      <c r="L212" s="142"/>
      <c r="M212" s="142">
        <v>36</v>
      </c>
      <c r="N212" s="142"/>
      <c r="O212" s="140">
        <v>72</v>
      </c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141"/>
      <c r="AC212" s="34"/>
    </row>
    <row r="213" spans="1:29" x14ac:dyDescent="0.25">
      <c r="A213" s="615" t="s">
        <v>199</v>
      </c>
      <c r="B213" s="616"/>
      <c r="C213" s="616"/>
      <c r="D213" s="616"/>
      <c r="E213" s="616"/>
      <c r="F213" s="616"/>
      <c r="G213" s="616"/>
      <c r="H213" s="616"/>
      <c r="I213" s="616"/>
      <c r="J213" s="616"/>
      <c r="K213" s="616"/>
      <c r="L213" s="616"/>
      <c r="M213" s="616"/>
      <c r="N213" s="616"/>
      <c r="O213" s="616"/>
      <c r="P213" s="616"/>
      <c r="Q213" s="616"/>
      <c r="R213" s="616"/>
      <c r="S213" s="616"/>
      <c r="T213" s="616"/>
      <c r="U213" s="616"/>
      <c r="V213" s="616"/>
      <c r="W213" s="616"/>
      <c r="X213" s="616"/>
      <c r="Y213" s="616"/>
      <c r="Z213" s="616"/>
      <c r="AA213" s="616"/>
      <c r="AB213" s="616"/>
      <c r="AC213" s="34"/>
    </row>
    <row r="214" spans="1:29" ht="30" x14ac:dyDescent="0.25">
      <c r="A214" s="111" t="s">
        <v>252</v>
      </c>
      <c r="B214" s="139" t="s">
        <v>253</v>
      </c>
      <c r="C214" s="76"/>
      <c r="D214" s="76">
        <v>1</v>
      </c>
      <c r="E214" s="76"/>
      <c r="F214" s="76"/>
      <c r="G214" s="76"/>
      <c r="H214" s="76"/>
      <c r="I214" s="76"/>
      <c r="J214" s="76"/>
      <c r="K214" s="76"/>
      <c r="L214" s="76"/>
      <c r="M214" s="76">
        <v>1</v>
      </c>
      <c r="N214" s="76"/>
      <c r="O214" s="140">
        <f>SUM(C214:N214)</f>
        <v>2</v>
      </c>
      <c r="P214" s="60">
        <v>0</v>
      </c>
      <c r="Q214" s="60">
        <v>100000</v>
      </c>
      <c r="R214" s="60">
        <v>0</v>
      </c>
      <c r="S214" s="60">
        <v>0</v>
      </c>
      <c r="T214" s="60">
        <v>0</v>
      </c>
      <c r="U214" s="60">
        <v>0</v>
      </c>
      <c r="V214" s="60">
        <v>0</v>
      </c>
      <c r="W214" s="60">
        <v>0</v>
      </c>
      <c r="X214" s="60">
        <v>0</v>
      </c>
      <c r="Y214" s="60">
        <v>0</v>
      </c>
      <c r="Z214" s="60">
        <v>100000</v>
      </c>
      <c r="AA214" s="60">
        <v>0</v>
      </c>
      <c r="AB214" s="141">
        <f t="shared" si="11"/>
        <v>200000</v>
      </c>
      <c r="AC214" s="34"/>
    </row>
    <row r="215" spans="1:29" x14ac:dyDescent="0.25">
      <c r="A215" s="111"/>
      <c r="B215" s="76" t="s">
        <v>254</v>
      </c>
      <c r="C215" s="76"/>
      <c r="D215" s="76">
        <v>25</v>
      </c>
      <c r="E215" s="76"/>
      <c r="F215" s="76"/>
      <c r="G215" s="76"/>
      <c r="H215" s="76"/>
      <c r="I215" s="76"/>
      <c r="J215" s="76"/>
      <c r="K215" s="76"/>
      <c r="L215" s="76"/>
      <c r="M215" s="76">
        <v>25</v>
      </c>
      <c r="N215" s="76"/>
      <c r="O215" s="140">
        <f>SUM(C215:N215)</f>
        <v>50</v>
      </c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141"/>
      <c r="AC215" s="34"/>
    </row>
    <row r="216" spans="1:29" ht="30" x14ac:dyDescent="0.25">
      <c r="A216" s="111" t="s">
        <v>255</v>
      </c>
      <c r="B216" s="139" t="s">
        <v>256</v>
      </c>
      <c r="C216" s="76"/>
      <c r="D216" s="76"/>
      <c r="E216" s="76"/>
      <c r="F216" s="76"/>
      <c r="G216" s="76">
        <v>1</v>
      </c>
      <c r="H216" s="76"/>
      <c r="I216" s="76"/>
      <c r="J216" s="76"/>
      <c r="K216" s="76"/>
      <c r="L216" s="76"/>
      <c r="M216" s="76"/>
      <c r="N216" s="76"/>
      <c r="O216" s="140">
        <f>SUM(C216:N216)</f>
        <v>1</v>
      </c>
      <c r="P216" s="60">
        <v>0</v>
      </c>
      <c r="Q216" s="60">
        <v>0</v>
      </c>
      <c r="R216" s="60"/>
      <c r="S216" s="60">
        <v>0</v>
      </c>
      <c r="T216" s="60">
        <v>300000</v>
      </c>
      <c r="U216" s="60">
        <v>0</v>
      </c>
      <c r="V216" s="60">
        <v>0</v>
      </c>
      <c r="W216" s="60">
        <v>0</v>
      </c>
      <c r="X216" s="60">
        <v>0</v>
      </c>
      <c r="Y216" s="60">
        <v>0</v>
      </c>
      <c r="Z216" s="60">
        <v>0</v>
      </c>
      <c r="AA216" s="60">
        <v>0</v>
      </c>
      <c r="AB216" s="141">
        <f t="shared" si="11"/>
        <v>300000</v>
      </c>
      <c r="AC216" s="34"/>
    </row>
    <row r="217" spans="1:29" x14ac:dyDescent="0.25">
      <c r="A217" s="111"/>
      <c r="B217" s="76" t="s">
        <v>71</v>
      </c>
      <c r="C217" s="76"/>
      <c r="D217" s="76"/>
      <c r="E217" s="76"/>
      <c r="F217" s="76"/>
      <c r="G217" s="76">
        <v>600</v>
      </c>
      <c r="H217" s="76"/>
      <c r="I217" s="76"/>
      <c r="J217" s="76"/>
      <c r="K217" s="76"/>
      <c r="L217" s="76"/>
      <c r="M217" s="76"/>
      <c r="N217" s="76"/>
      <c r="O217" s="140">
        <f t="shared" ref="O217:O229" si="13">SUM(C217:N217)</f>
        <v>600</v>
      </c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141">
        <f t="shared" si="11"/>
        <v>0</v>
      </c>
      <c r="AC217" s="34"/>
    </row>
    <row r="218" spans="1:29" x14ac:dyDescent="0.25">
      <c r="A218" s="111" t="s">
        <v>257</v>
      </c>
      <c r="B218" s="76" t="s">
        <v>253</v>
      </c>
      <c r="C218" s="76"/>
      <c r="D218" s="76"/>
      <c r="E218" s="76"/>
      <c r="F218" s="76"/>
      <c r="G218" s="76">
        <v>1</v>
      </c>
      <c r="H218" s="76"/>
      <c r="I218" s="76"/>
      <c r="J218" s="76"/>
      <c r="K218" s="76">
        <v>1</v>
      </c>
      <c r="L218" s="76">
        <v>1</v>
      </c>
      <c r="M218" s="76"/>
      <c r="N218" s="76"/>
      <c r="O218" s="140">
        <f t="shared" si="13"/>
        <v>3</v>
      </c>
      <c r="P218" s="60"/>
      <c r="Q218" s="60"/>
      <c r="R218" s="60"/>
      <c r="S218" s="60"/>
      <c r="T218" s="60">
        <v>25000</v>
      </c>
      <c r="U218" s="60"/>
      <c r="V218" s="60"/>
      <c r="W218" s="60"/>
      <c r="X218" s="60">
        <v>25000</v>
      </c>
      <c r="Y218" s="60">
        <v>25000</v>
      </c>
      <c r="Z218" s="60"/>
      <c r="AA218" s="60"/>
      <c r="AB218" s="141">
        <f t="shared" si="11"/>
        <v>75000</v>
      </c>
      <c r="AC218" s="92"/>
    </row>
    <row r="219" spans="1:29" x14ac:dyDescent="0.25">
      <c r="A219" s="111"/>
      <c r="B219" s="76" t="s">
        <v>254</v>
      </c>
      <c r="C219" s="76"/>
      <c r="D219" s="76"/>
      <c r="E219" s="76"/>
      <c r="F219" s="76"/>
      <c r="G219" s="76">
        <v>20</v>
      </c>
      <c r="H219" s="76"/>
      <c r="I219" s="76"/>
      <c r="J219" s="76"/>
      <c r="K219" s="76">
        <v>20</v>
      </c>
      <c r="L219" s="76">
        <v>20</v>
      </c>
      <c r="M219" s="76"/>
      <c r="N219" s="76"/>
      <c r="O219" s="140">
        <f t="shared" si="13"/>
        <v>60</v>
      </c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141">
        <f t="shared" si="11"/>
        <v>0</v>
      </c>
      <c r="AC219" s="92"/>
    </row>
    <row r="220" spans="1:29" ht="31.5" customHeight="1" x14ac:dyDescent="0.25">
      <c r="A220" s="111" t="s">
        <v>258</v>
      </c>
      <c r="B220" s="139" t="s">
        <v>259</v>
      </c>
      <c r="C220" s="113"/>
      <c r="D220" s="113">
        <v>4</v>
      </c>
      <c r="E220" s="113"/>
      <c r="F220" s="113"/>
      <c r="G220" s="113">
        <v>1</v>
      </c>
      <c r="H220" s="113">
        <v>1</v>
      </c>
      <c r="I220" s="113">
        <v>1</v>
      </c>
      <c r="J220" s="113">
        <v>1</v>
      </c>
      <c r="K220" s="113"/>
      <c r="L220" s="145"/>
      <c r="M220" s="113"/>
      <c r="N220" s="113">
        <v>1</v>
      </c>
      <c r="O220" s="140">
        <f t="shared" si="13"/>
        <v>9</v>
      </c>
      <c r="P220" s="146"/>
      <c r="Q220" s="146">
        <v>650000</v>
      </c>
      <c r="R220" s="146"/>
      <c r="S220" s="146"/>
      <c r="T220" s="146">
        <v>50000</v>
      </c>
      <c r="U220" s="146">
        <v>337000</v>
      </c>
      <c r="V220" s="146">
        <v>550000</v>
      </c>
      <c r="W220" s="146">
        <v>120000</v>
      </c>
      <c r="X220" s="146"/>
      <c r="Y220" s="146"/>
      <c r="Z220" s="146"/>
      <c r="AA220" s="146">
        <v>488000</v>
      </c>
      <c r="AB220" s="141">
        <f t="shared" si="11"/>
        <v>2195000</v>
      </c>
      <c r="AC220" s="147"/>
    </row>
    <row r="221" spans="1:29" ht="14.25" customHeight="1" x14ac:dyDescent="0.25">
      <c r="A221" s="111"/>
      <c r="B221" s="76" t="s">
        <v>260</v>
      </c>
      <c r="C221" s="113"/>
      <c r="D221" s="113">
        <v>150</v>
      </c>
      <c r="E221" s="113"/>
      <c r="F221" s="113"/>
      <c r="G221" s="113">
        <v>30</v>
      </c>
      <c r="H221" s="113">
        <v>45</v>
      </c>
      <c r="I221" s="113">
        <v>30</v>
      </c>
      <c r="J221" s="113">
        <v>30</v>
      </c>
      <c r="K221" s="113"/>
      <c r="L221" s="145"/>
      <c r="M221" s="113"/>
      <c r="N221" s="113">
        <v>40</v>
      </c>
      <c r="O221" s="140">
        <f t="shared" si="13"/>
        <v>325</v>
      </c>
      <c r="P221" s="146"/>
      <c r="Q221" s="146"/>
      <c r="R221" s="146"/>
      <c r="S221" s="146"/>
      <c r="T221" s="146"/>
      <c r="U221" s="146"/>
      <c r="V221" s="146"/>
      <c r="W221" s="146"/>
      <c r="X221" s="146"/>
      <c r="Y221" s="146"/>
      <c r="Z221" s="146"/>
      <c r="AA221" s="146"/>
      <c r="AB221" s="141">
        <f t="shared" si="11"/>
        <v>0</v>
      </c>
      <c r="AC221" s="147"/>
    </row>
    <row r="222" spans="1:29" ht="27" customHeight="1" x14ac:dyDescent="0.25">
      <c r="A222" s="111"/>
      <c r="B222" s="148" t="s">
        <v>261</v>
      </c>
      <c r="C222" s="113"/>
      <c r="D222" s="113"/>
      <c r="E222" s="113"/>
      <c r="F222" s="113"/>
      <c r="G222" s="113"/>
      <c r="H222" s="113"/>
      <c r="I222" s="113"/>
      <c r="J222" s="113"/>
      <c r="K222" s="113"/>
      <c r="L222" s="149" t="s">
        <v>262</v>
      </c>
      <c r="M222" s="113"/>
      <c r="N222" s="113"/>
      <c r="O222" s="140">
        <v>1</v>
      </c>
      <c r="P222" s="146"/>
      <c r="Q222" s="146"/>
      <c r="R222" s="146"/>
      <c r="S222" s="146"/>
      <c r="T222" s="146"/>
      <c r="U222" s="146"/>
      <c r="V222" s="146"/>
      <c r="W222" s="146">
        <v>10000000</v>
      </c>
      <c r="X222" s="146">
        <v>58805000</v>
      </c>
      <c r="Y222" s="146">
        <v>4000000</v>
      </c>
      <c r="Z222" s="146">
        <v>2000000</v>
      </c>
      <c r="AA222" s="146"/>
      <c r="AB222" s="141">
        <f t="shared" si="11"/>
        <v>74805000</v>
      </c>
      <c r="AC222" s="147"/>
    </row>
    <row r="223" spans="1:29" ht="14.25" customHeight="1" x14ac:dyDescent="0.25">
      <c r="A223" s="111"/>
      <c r="B223" s="76" t="s">
        <v>254</v>
      </c>
      <c r="C223" s="113"/>
      <c r="D223" s="113"/>
      <c r="E223" s="113"/>
      <c r="F223" s="113"/>
      <c r="G223" s="113"/>
      <c r="H223" s="113"/>
      <c r="I223" s="113"/>
      <c r="J223" s="113"/>
      <c r="K223" s="113"/>
      <c r="L223" s="149" t="s">
        <v>263</v>
      </c>
      <c r="M223" s="113"/>
      <c r="N223" s="113"/>
      <c r="O223" s="150">
        <v>1500</v>
      </c>
      <c r="P223" s="146"/>
      <c r="Q223" s="146"/>
      <c r="R223" s="146"/>
      <c r="S223" s="146"/>
      <c r="T223" s="146"/>
      <c r="U223" s="146"/>
      <c r="V223" s="146"/>
      <c r="W223" s="146"/>
      <c r="X223" s="146"/>
      <c r="Y223" s="146"/>
      <c r="Z223" s="146"/>
      <c r="AA223" s="146"/>
      <c r="AB223" s="141">
        <f t="shared" si="11"/>
        <v>0</v>
      </c>
      <c r="AC223" s="147"/>
    </row>
    <row r="224" spans="1:29" ht="14.25" customHeight="1" x14ac:dyDescent="0.25">
      <c r="A224" s="111"/>
      <c r="B224" s="139" t="s">
        <v>225</v>
      </c>
      <c r="C224" s="113"/>
      <c r="D224" s="113"/>
      <c r="E224" s="113"/>
      <c r="F224" s="113"/>
      <c r="G224" s="113"/>
      <c r="H224" s="113"/>
      <c r="I224" s="113"/>
      <c r="J224" s="113"/>
      <c r="K224" s="113"/>
      <c r="L224" s="149" t="s">
        <v>264</v>
      </c>
      <c r="M224" s="113"/>
      <c r="N224" s="113"/>
      <c r="O224" s="140">
        <v>170</v>
      </c>
      <c r="P224" s="146"/>
      <c r="Q224" s="146"/>
      <c r="R224" s="146"/>
      <c r="S224" s="146"/>
      <c r="T224" s="146"/>
      <c r="U224" s="146"/>
      <c r="V224" s="146"/>
      <c r="W224" s="146"/>
      <c r="X224" s="146"/>
      <c r="Y224" s="146"/>
      <c r="Z224" s="146"/>
      <c r="AA224" s="146"/>
      <c r="AB224" s="141">
        <f t="shared" si="11"/>
        <v>0</v>
      </c>
      <c r="AC224" s="147"/>
    </row>
    <row r="225" spans="1:29" ht="30" x14ac:dyDescent="0.25">
      <c r="A225" s="111" t="s">
        <v>265</v>
      </c>
      <c r="B225" s="139" t="s">
        <v>259</v>
      </c>
      <c r="C225" s="113"/>
      <c r="D225" s="113"/>
      <c r="E225" s="113"/>
      <c r="F225" s="113">
        <v>2</v>
      </c>
      <c r="G225" s="113"/>
      <c r="H225" s="113">
        <v>1</v>
      </c>
      <c r="I225" s="113">
        <v>1</v>
      </c>
      <c r="J225" s="113">
        <v>1</v>
      </c>
      <c r="K225" s="113">
        <v>1</v>
      </c>
      <c r="L225" s="145"/>
      <c r="M225" s="113">
        <v>1</v>
      </c>
      <c r="N225" s="113"/>
      <c r="O225" s="140">
        <f t="shared" si="13"/>
        <v>7</v>
      </c>
      <c r="P225" s="151"/>
      <c r="Q225" s="151">
        <f>SUM(Q228:Q229)</f>
        <v>0</v>
      </c>
      <c r="R225" s="151">
        <f>SUM(R228:R229)</f>
        <v>0</v>
      </c>
      <c r="S225" s="151">
        <v>200000</v>
      </c>
      <c r="T225" s="151">
        <f>SUM(T228:T229)</f>
        <v>0</v>
      </c>
      <c r="U225" s="151">
        <v>160000</v>
      </c>
      <c r="V225" s="151">
        <v>450000</v>
      </c>
      <c r="W225" s="151">
        <v>125000</v>
      </c>
      <c r="X225" s="151">
        <v>50000</v>
      </c>
      <c r="Y225" s="151">
        <f>SUM(Y228:Y229)</f>
        <v>0</v>
      </c>
      <c r="Z225" s="151">
        <v>300000</v>
      </c>
      <c r="AA225" s="151">
        <f>SUM(AA228:AA229)</f>
        <v>0</v>
      </c>
      <c r="AB225" s="141">
        <f t="shared" si="11"/>
        <v>1285000</v>
      </c>
      <c r="AC225" s="147"/>
    </row>
    <row r="226" spans="1:29" ht="14.25" customHeight="1" x14ac:dyDescent="0.25">
      <c r="A226" s="111"/>
      <c r="B226" s="76" t="s">
        <v>71</v>
      </c>
      <c r="C226" s="113"/>
      <c r="D226" s="113"/>
      <c r="E226" s="113"/>
      <c r="F226" s="113">
        <v>65</v>
      </c>
      <c r="G226" s="113"/>
      <c r="H226" s="113">
        <v>25</v>
      </c>
      <c r="I226" s="113">
        <v>25</v>
      </c>
      <c r="J226" s="113">
        <v>25</v>
      </c>
      <c r="K226" s="113">
        <v>25</v>
      </c>
      <c r="L226" s="145"/>
      <c r="M226" s="113">
        <v>30</v>
      </c>
      <c r="N226" s="113"/>
      <c r="O226" s="140">
        <f t="shared" si="13"/>
        <v>195</v>
      </c>
      <c r="P226" s="151"/>
      <c r="Q226" s="151"/>
      <c r="R226" s="151"/>
      <c r="S226" s="151"/>
      <c r="T226" s="151"/>
      <c r="U226" s="151"/>
      <c r="V226" s="151"/>
      <c r="W226" s="151"/>
      <c r="X226" s="151"/>
      <c r="Y226" s="151"/>
      <c r="Z226" s="151"/>
      <c r="AA226" s="151"/>
      <c r="AB226" s="141">
        <f t="shared" si="11"/>
        <v>0</v>
      </c>
      <c r="AC226" s="147"/>
    </row>
    <row r="227" spans="1:29" ht="14.25" customHeight="1" x14ac:dyDescent="0.25">
      <c r="A227" s="111"/>
      <c r="B227" s="148" t="s">
        <v>261</v>
      </c>
      <c r="C227" s="113"/>
      <c r="D227" s="113"/>
      <c r="E227" s="113"/>
      <c r="F227" s="113"/>
      <c r="G227" s="113"/>
      <c r="H227" s="113"/>
      <c r="I227" s="113"/>
      <c r="J227" s="113"/>
      <c r="K227" s="113"/>
      <c r="L227" s="145" t="s">
        <v>262</v>
      </c>
      <c r="M227" s="113"/>
      <c r="N227" s="113"/>
      <c r="O227" s="140">
        <v>1</v>
      </c>
      <c r="P227" s="151"/>
      <c r="Q227" s="151"/>
      <c r="R227" s="151"/>
      <c r="S227" s="151"/>
      <c r="T227" s="151"/>
      <c r="U227" s="151"/>
      <c r="V227" s="151"/>
      <c r="W227" s="151">
        <v>6715000</v>
      </c>
      <c r="X227" s="151">
        <v>9000000</v>
      </c>
      <c r="Y227" s="151">
        <v>2000000</v>
      </c>
      <c r="Z227" s="151">
        <v>1000000</v>
      </c>
      <c r="AA227" s="151"/>
      <c r="AB227" s="141">
        <f t="shared" si="11"/>
        <v>18715000</v>
      </c>
      <c r="AC227" s="147"/>
    </row>
    <row r="228" spans="1:29" ht="14.25" customHeight="1" x14ac:dyDescent="0.25">
      <c r="A228" s="138"/>
      <c r="B228" s="76" t="s">
        <v>254</v>
      </c>
      <c r="C228" s="76"/>
      <c r="D228" s="76"/>
      <c r="E228" s="76"/>
      <c r="F228" s="76"/>
      <c r="G228" s="76"/>
      <c r="H228" s="76"/>
      <c r="I228" s="76"/>
      <c r="J228" s="76"/>
      <c r="K228" s="76"/>
      <c r="L228" s="76">
        <v>500</v>
      </c>
      <c r="M228" s="76"/>
      <c r="N228" s="76"/>
      <c r="O228" s="140">
        <f t="shared" si="13"/>
        <v>500</v>
      </c>
      <c r="P228" s="60"/>
      <c r="Q228" s="60">
        <v>0</v>
      </c>
      <c r="R228" s="60">
        <v>0</v>
      </c>
      <c r="S228" s="60">
        <v>0</v>
      </c>
      <c r="T228" s="60">
        <v>0</v>
      </c>
      <c r="U228" s="60">
        <v>0</v>
      </c>
      <c r="V228" s="60">
        <v>0</v>
      </c>
      <c r="W228" s="60">
        <v>0</v>
      </c>
      <c r="X228" s="60">
        <v>0</v>
      </c>
      <c r="Y228" s="60">
        <v>0</v>
      </c>
      <c r="Z228" s="60">
        <v>0</v>
      </c>
      <c r="AA228" s="60">
        <v>0</v>
      </c>
      <c r="AB228" s="141">
        <f t="shared" si="11"/>
        <v>0</v>
      </c>
      <c r="AC228" s="147"/>
    </row>
    <row r="229" spans="1:29" ht="14.25" customHeight="1" x14ac:dyDescent="0.25">
      <c r="A229" s="138"/>
      <c r="B229" s="139" t="s">
        <v>225</v>
      </c>
      <c r="C229" s="76"/>
      <c r="D229" s="76"/>
      <c r="E229" s="76"/>
      <c r="F229" s="76"/>
      <c r="G229" s="76"/>
      <c r="H229" s="76"/>
      <c r="I229" s="76"/>
      <c r="J229" s="76"/>
      <c r="K229" s="76"/>
      <c r="L229" s="76">
        <v>3</v>
      </c>
      <c r="M229" s="76"/>
      <c r="N229" s="76"/>
      <c r="O229" s="140">
        <f t="shared" si="13"/>
        <v>3</v>
      </c>
      <c r="P229" s="60">
        <v>0</v>
      </c>
      <c r="Q229" s="60">
        <v>0</v>
      </c>
      <c r="R229" s="60">
        <v>0</v>
      </c>
      <c r="S229" s="60">
        <v>0</v>
      </c>
      <c r="T229" s="60">
        <v>0</v>
      </c>
      <c r="U229" s="60">
        <v>0</v>
      </c>
      <c r="V229" s="60">
        <v>0</v>
      </c>
      <c r="W229" s="60">
        <v>0</v>
      </c>
      <c r="X229" s="60">
        <v>0</v>
      </c>
      <c r="Y229" s="60">
        <v>0</v>
      </c>
      <c r="Z229" s="60">
        <v>0</v>
      </c>
      <c r="AA229" s="60">
        <v>0</v>
      </c>
      <c r="AB229" s="141">
        <f t="shared" si="11"/>
        <v>0</v>
      </c>
      <c r="AC229" s="147"/>
    </row>
    <row r="230" spans="1:29" x14ac:dyDescent="0.25">
      <c r="A230" s="138" t="s">
        <v>266</v>
      </c>
      <c r="B230" s="139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140"/>
      <c r="P230" s="60">
        <v>200000</v>
      </c>
      <c r="Q230" s="60">
        <v>250000</v>
      </c>
      <c r="R230" s="60">
        <v>250000</v>
      </c>
      <c r="S230" s="60">
        <v>250000</v>
      </c>
      <c r="T230" s="60">
        <v>300000</v>
      </c>
      <c r="U230" s="60">
        <v>200000</v>
      </c>
      <c r="V230" s="60">
        <v>250000</v>
      </c>
      <c r="W230" s="60">
        <v>200000</v>
      </c>
      <c r="X230" s="60">
        <v>200000</v>
      </c>
      <c r="Y230" s="60">
        <v>250000</v>
      </c>
      <c r="Z230" s="60">
        <v>150000</v>
      </c>
      <c r="AA230" s="60">
        <v>0</v>
      </c>
      <c r="AB230" s="141">
        <f t="shared" si="11"/>
        <v>2500000</v>
      </c>
      <c r="AC230" s="147"/>
    </row>
    <row r="231" spans="1:29" x14ac:dyDescent="0.25">
      <c r="A231" s="152" t="s">
        <v>267</v>
      </c>
      <c r="B231" s="153"/>
      <c r="C231" s="142"/>
      <c r="D231" s="142"/>
      <c r="E231" s="142"/>
      <c r="F231" s="142"/>
      <c r="G231" s="142"/>
      <c r="H231" s="142"/>
      <c r="I231" s="142"/>
      <c r="J231" s="142"/>
      <c r="K231" s="142"/>
      <c r="L231" s="142"/>
      <c r="M231" s="142"/>
      <c r="N231" s="142"/>
      <c r="O231" s="140"/>
      <c r="P231" s="60">
        <v>0</v>
      </c>
      <c r="Q231" s="60">
        <v>0</v>
      </c>
      <c r="R231" s="60">
        <v>0</v>
      </c>
      <c r="S231" s="60">
        <v>100000</v>
      </c>
      <c r="T231" s="60">
        <v>50000</v>
      </c>
      <c r="U231" s="60">
        <v>0</v>
      </c>
      <c r="V231" s="60">
        <v>0</v>
      </c>
      <c r="W231" s="60">
        <v>50000</v>
      </c>
      <c r="X231" s="60">
        <v>100000</v>
      </c>
      <c r="Y231" s="60">
        <v>100000</v>
      </c>
      <c r="Z231" s="60">
        <v>0</v>
      </c>
      <c r="AA231" s="60">
        <v>0</v>
      </c>
      <c r="AB231" s="141">
        <f t="shared" si="11"/>
        <v>400000</v>
      </c>
      <c r="AC231" s="34"/>
    </row>
    <row r="232" spans="1:29" x14ac:dyDescent="0.25">
      <c r="A232" s="138" t="s">
        <v>268</v>
      </c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140"/>
      <c r="P232" s="60">
        <v>100000</v>
      </c>
      <c r="Q232" s="60">
        <v>200000</v>
      </c>
      <c r="R232" s="60">
        <v>200000</v>
      </c>
      <c r="S232" s="60">
        <v>250000</v>
      </c>
      <c r="T232" s="60">
        <v>250000</v>
      </c>
      <c r="U232" s="60">
        <v>250000</v>
      </c>
      <c r="V232" s="60">
        <v>350000</v>
      </c>
      <c r="W232" s="60">
        <v>400000</v>
      </c>
      <c r="X232" s="60">
        <v>400000</v>
      </c>
      <c r="Y232" s="60">
        <v>200000</v>
      </c>
      <c r="Z232" s="60">
        <v>250000</v>
      </c>
      <c r="AA232" s="60">
        <v>100000</v>
      </c>
      <c r="AB232" s="141">
        <f t="shared" si="11"/>
        <v>2950000</v>
      </c>
      <c r="AC232" s="34"/>
    </row>
    <row r="233" spans="1:29" x14ac:dyDescent="0.25">
      <c r="A233" s="154" t="s">
        <v>174</v>
      </c>
      <c r="B233" s="155"/>
      <c r="C233" s="156"/>
      <c r="D233" s="156"/>
      <c r="E233" s="156"/>
      <c r="F233" s="156"/>
      <c r="G233" s="156"/>
      <c r="H233" s="156"/>
      <c r="I233" s="156"/>
      <c r="J233" s="156"/>
      <c r="K233" s="156"/>
      <c r="L233" s="156"/>
      <c r="M233" s="156"/>
      <c r="N233" s="156"/>
      <c r="O233" s="155"/>
      <c r="P233" s="136">
        <f>SUM(P205:P232)</f>
        <v>300000</v>
      </c>
      <c r="Q233" s="136">
        <f t="shared" ref="Q233:AB233" si="14">SUM(Q205:Q232)</f>
        <v>1200000</v>
      </c>
      <c r="R233" s="136">
        <f t="shared" si="14"/>
        <v>1050000</v>
      </c>
      <c r="S233" s="136">
        <f t="shared" si="14"/>
        <v>800000</v>
      </c>
      <c r="T233" s="136">
        <f t="shared" si="14"/>
        <v>975000</v>
      </c>
      <c r="U233" s="136">
        <f t="shared" si="14"/>
        <v>947000</v>
      </c>
      <c r="V233" s="136">
        <f t="shared" si="14"/>
        <v>2000000</v>
      </c>
      <c r="W233" s="136">
        <f t="shared" si="14"/>
        <v>17660000</v>
      </c>
      <c r="X233" s="136">
        <f t="shared" si="14"/>
        <v>68580000</v>
      </c>
      <c r="Y233" s="136">
        <f t="shared" si="14"/>
        <v>6575000</v>
      </c>
      <c r="Z233" s="136">
        <f t="shared" si="14"/>
        <v>4150000</v>
      </c>
      <c r="AA233" s="136">
        <f t="shared" si="14"/>
        <v>588000</v>
      </c>
      <c r="AB233" s="136">
        <f t="shared" si="14"/>
        <v>104825000</v>
      </c>
      <c r="AC233" s="137"/>
    </row>
    <row r="234" spans="1:29" s="161" customFormat="1" ht="5.0999999999999996" customHeight="1" x14ac:dyDescent="0.25">
      <c r="A234" s="157"/>
      <c r="B234" s="158"/>
      <c r="C234" s="159"/>
      <c r="D234" s="159"/>
      <c r="E234" s="159"/>
      <c r="F234" s="159"/>
      <c r="G234" s="159"/>
      <c r="H234" s="159"/>
      <c r="I234" s="159"/>
      <c r="J234" s="159"/>
      <c r="K234" s="159"/>
      <c r="L234" s="159"/>
      <c r="M234" s="159"/>
      <c r="N234" s="159"/>
      <c r="O234" s="158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10"/>
    </row>
    <row r="235" spans="1:29" ht="18.75" x14ac:dyDescent="0.3">
      <c r="A235" s="130" t="s">
        <v>269</v>
      </c>
      <c r="B235" s="162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34"/>
    </row>
    <row r="236" spans="1:29" x14ac:dyDescent="0.25">
      <c r="A236" s="108" t="s">
        <v>243</v>
      </c>
      <c r="B236" s="163"/>
      <c r="C236" s="164"/>
      <c r="D236" s="164"/>
      <c r="E236" s="164"/>
      <c r="F236" s="164"/>
      <c r="G236" s="164"/>
      <c r="H236" s="164"/>
      <c r="I236" s="164"/>
      <c r="J236" s="164"/>
      <c r="K236" s="164"/>
      <c r="L236" s="164"/>
      <c r="M236" s="164"/>
      <c r="N236" s="164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  <c r="AA236" s="163"/>
      <c r="AB236" s="163"/>
      <c r="AC236" s="34"/>
    </row>
    <row r="237" spans="1:29" x14ac:dyDescent="0.25">
      <c r="A237" s="138" t="s">
        <v>270</v>
      </c>
      <c r="B237" s="139" t="s">
        <v>271</v>
      </c>
      <c r="C237" s="76">
        <v>1</v>
      </c>
      <c r="D237" s="76"/>
      <c r="E237" s="76"/>
      <c r="F237" s="76">
        <v>1</v>
      </c>
      <c r="G237" s="76">
        <v>1</v>
      </c>
      <c r="H237" s="76">
        <v>1</v>
      </c>
      <c r="I237" s="76">
        <v>1</v>
      </c>
      <c r="J237" s="76">
        <v>1</v>
      </c>
      <c r="K237" s="76">
        <v>1</v>
      </c>
      <c r="L237" s="76">
        <v>1</v>
      </c>
      <c r="M237" s="76"/>
      <c r="N237" s="76">
        <v>1</v>
      </c>
      <c r="O237" s="114">
        <f t="shared" ref="O237:O250" si="15">SUM(C237:N237)</f>
        <v>9</v>
      </c>
      <c r="P237" s="60">
        <v>50000</v>
      </c>
      <c r="Q237" s="60">
        <v>0</v>
      </c>
      <c r="R237" s="60"/>
      <c r="S237" s="60">
        <v>50000</v>
      </c>
      <c r="T237" s="60">
        <v>50000</v>
      </c>
      <c r="U237" s="60">
        <v>50000</v>
      </c>
      <c r="V237" s="60">
        <v>50000</v>
      </c>
      <c r="W237" s="60">
        <v>50000</v>
      </c>
      <c r="X237" s="60">
        <v>50000</v>
      </c>
      <c r="Y237" s="60">
        <v>50000</v>
      </c>
      <c r="Z237" s="60">
        <v>0</v>
      </c>
      <c r="AA237" s="60">
        <v>50000</v>
      </c>
      <c r="AB237" s="141">
        <f>SUM(P237:AA237)</f>
        <v>450000</v>
      </c>
      <c r="AC237" s="34"/>
    </row>
    <row r="238" spans="1:29" x14ac:dyDescent="0.25">
      <c r="A238" s="138"/>
      <c r="B238" s="139" t="s">
        <v>88</v>
      </c>
      <c r="C238" s="76">
        <v>30</v>
      </c>
      <c r="D238" s="76"/>
      <c r="E238" s="76"/>
      <c r="F238" s="76">
        <v>30</v>
      </c>
      <c r="G238" s="76">
        <v>30</v>
      </c>
      <c r="H238" s="76">
        <v>30</v>
      </c>
      <c r="I238" s="76">
        <v>30</v>
      </c>
      <c r="J238" s="76">
        <v>30</v>
      </c>
      <c r="K238" s="76">
        <v>30</v>
      </c>
      <c r="L238" s="76">
        <v>30</v>
      </c>
      <c r="M238" s="76"/>
      <c r="N238" s="76">
        <v>30</v>
      </c>
      <c r="O238" s="114">
        <f t="shared" si="15"/>
        <v>270</v>
      </c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141"/>
      <c r="AC238" s="34"/>
    </row>
    <row r="239" spans="1:29" x14ac:dyDescent="0.25">
      <c r="A239" s="138" t="s">
        <v>272</v>
      </c>
      <c r="B239" s="139" t="s">
        <v>273</v>
      </c>
      <c r="C239" s="76"/>
      <c r="D239" s="76"/>
      <c r="E239" s="76">
        <v>1</v>
      </c>
      <c r="F239" s="76"/>
      <c r="G239" s="76"/>
      <c r="H239" s="76"/>
      <c r="I239" s="76"/>
      <c r="J239" s="76"/>
      <c r="K239" s="76"/>
      <c r="L239" s="76"/>
      <c r="M239" s="76"/>
      <c r="N239" s="76"/>
      <c r="O239" s="114">
        <f t="shared" si="15"/>
        <v>1</v>
      </c>
      <c r="P239" s="60">
        <v>0</v>
      </c>
      <c r="Q239" s="60">
        <v>0</v>
      </c>
      <c r="R239" s="60">
        <v>250000</v>
      </c>
      <c r="S239" s="60">
        <v>0</v>
      </c>
      <c r="T239" s="60">
        <v>0</v>
      </c>
      <c r="U239" s="60">
        <v>0</v>
      </c>
      <c r="V239" s="60">
        <v>0</v>
      </c>
      <c r="W239" s="60">
        <v>0</v>
      </c>
      <c r="X239" s="60">
        <v>0</v>
      </c>
      <c r="Y239" s="60">
        <v>0</v>
      </c>
      <c r="Z239" s="60">
        <v>0</v>
      </c>
      <c r="AA239" s="60">
        <v>0</v>
      </c>
      <c r="AB239" s="141">
        <f>SUM(P239:AA239)</f>
        <v>250000</v>
      </c>
      <c r="AC239" s="34"/>
    </row>
    <row r="240" spans="1:29" x14ac:dyDescent="0.25">
      <c r="A240" s="138"/>
      <c r="B240" s="139" t="s">
        <v>88</v>
      </c>
      <c r="C240" s="76"/>
      <c r="D240" s="76"/>
      <c r="E240" s="76">
        <v>60</v>
      </c>
      <c r="F240" s="76"/>
      <c r="G240" s="76"/>
      <c r="H240" s="76"/>
      <c r="I240" s="76"/>
      <c r="J240" s="76"/>
      <c r="K240" s="76"/>
      <c r="L240" s="76"/>
      <c r="M240" s="76"/>
      <c r="N240" s="76"/>
      <c r="O240" s="114">
        <f t="shared" si="15"/>
        <v>60</v>
      </c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141"/>
      <c r="AC240" s="34"/>
    </row>
    <row r="241" spans="1:29" x14ac:dyDescent="0.25">
      <c r="A241" s="138" t="s">
        <v>274</v>
      </c>
      <c r="B241" s="139" t="s">
        <v>273</v>
      </c>
      <c r="C241" s="76"/>
      <c r="D241" s="76"/>
      <c r="E241" s="76"/>
      <c r="F241" s="76"/>
      <c r="G241" s="76"/>
      <c r="H241" s="76"/>
      <c r="I241" s="76">
        <v>1</v>
      </c>
      <c r="J241" s="76"/>
      <c r="K241" s="76"/>
      <c r="L241" s="76"/>
      <c r="M241" s="76"/>
      <c r="N241" s="76"/>
      <c r="O241" s="114">
        <f t="shared" si="15"/>
        <v>1</v>
      </c>
      <c r="P241" s="60">
        <v>0</v>
      </c>
      <c r="Q241" s="60">
        <v>0</v>
      </c>
      <c r="R241" s="60">
        <v>0</v>
      </c>
      <c r="S241" s="60">
        <v>0</v>
      </c>
      <c r="T241" s="60"/>
      <c r="U241" s="60">
        <v>0</v>
      </c>
      <c r="V241" s="60">
        <v>450000</v>
      </c>
      <c r="W241" s="60">
        <v>0</v>
      </c>
      <c r="X241" s="60">
        <v>0</v>
      </c>
      <c r="Y241" s="60">
        <v>0</v>
      </c>
      <c r="Z241" s="60">
        <v>0</v>
      </c>
      <c r="AA241" s="60">
        <v>0</v>
      </c>
      <c r="AB241" s="141">
        <f>SUM(P241:AA241)</f>
        <v>450000</v>
      </c>
      <c r="AC241" s="34"/>
    </row>
    <row r="242" spans="1:29" x14ac:dyDescent="0.25">
      <c r="A242" s="138"/>
      <c r="B242" s="139" t="s">
        <v>88</v>
      </c>
      <c r="C242" s="76"/>
      <c r="D242" s="76"/>
      <c r="E242" s="76"/>
      <c r="F242" s="76"/>
      <c r="G242" s="76"/>
      <c r="H242" s="76"/>
      <c r="I242" s="76">
        <v>36</v>
      </c>
      <c r="J242" s="76"/>
      <c r="K242" s="76"/>
      <c r="L242" s="76"/>
      <c r="M242" s="76"/>
      <c r="N242" s="76"/>
      <c r="O242" s="114">
        <f t="shared" si="15"/>
        <v>36</v>
      </c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141"/>
      <c r="AC242" s="34"/>
    </row>
    <row r="243" spans="1:29" ht="30" x14ac:dyDescent="0.25">
      <c r="A243" s="138" t="s">
        <v>275</v>
      </c>
      <c r="B243" s="139" t="s">
        <v>273</v>
      </c>
      <c r="C243" s="76"/>
      <c r="D243" s="76"/>
      <c r="E243" s="76"/>
      <c r="F243" s="76">
        <v>1</v>
      </c>
      <c r="G243" s="76"/>
      <c r="H243" s="76"/>
      <c r="I243" s="76">
        <v>1</v>
      </c>
      <c r="J243" s="76"/>
      <c r="K243" s="76"/>
      <c r="L243" s="76"/>
      <c r="M243" s="76"/>
      <c r="N243" s="76"/>
      <c r="O243" s="114">
        <f t="shared" si="15"/>
        <v>2</v>
      </c>
      <c r="P243" s="60">
        <v>0</v>
      </c>
      <c r="Q243" s="60">
        <v>0</v>
      </c>
      <c r="R243" s="60">
        <v>0</v>
      </c>
      <c r="S243" s="60">
        <v>400000</v>
      </c>
      <c r="T243" s="60"/>
      <c r="U243" s="60">
        <v>0</v>
      </c>
      <c r="V243" s="60">
        <v>400000</v>
      </c>
      <c r="W243" s="60">
        <v>0</v>
      </c>
      <c r="X243" s="60">
        <v>0</v>
      </c>
      <c r="Y243" s="60">
        <v>0</v>
      </c>
      <c r="Z243" s="60">
        <v>0</v>
      </c>
      <c r="AA243" s="60">
        <v>0</v>
      </c>
      <c r="AB243" s="141">
        <f>SUM(P243:AA243)</f>
        <v>800000</v>
      </c>
      <c r="AC243" s="34"/>
    </row>
    <row r="244" spans="1:29" x14ac:dyDescent="0.25">
      <c r="A244" s="138"/>
      <c r="B244" s="139" t="s">
        <v>88</v>
      </c>
      <c r="C244" s="76"/>
      <c r="D244" s="76"/>
      <c r="E244" s="76"/>
      <c r="F244" s="76">
        <v>30</v>
      </c>
      <c r="G244" s="76"/>
      <c r="H244" s="76"/>
      <c r="I244" s="76">
        <v>30</v>
      </c>
      <c r="J244" s="76"/>
      <c r="K244" s="76"/>
      <c r="L244" s="76"/>
      <c r="M244" s="76"/>
      <c r="N244" s="76"/>
      <c r="O244" s="114">
        <f t="shared" si="15"/>
        <v>60</v>
      </c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141"/>
      <c r="AC244" s="165"/>
    </row>
    <row r="245" spans="1:29" x14ac:dyDescent="0.25">
      <c r="A245" s="111" t="s">
        <v>276</v>
      </c>
      <c r="B245" s="139" t="s">
        <v>273</v>
      </c>
      <c r="C245" s="76"/>
      <c r="D245" s="76"/>
      <c r="E245" s="76"/>
      <c r="F245" s="76"/>
      <c r="G245" s="76">
        <v>1</v>
      </c>
      <c r="H245" s="76"/>
      <c r="I245" s="76"/>
      <c r="J245" s="76"/>
      <c r="K245" s="76"/>
      <c r="L245" s="76"/>
      <c r="M245" s="76"/>
      <c r="N245" s="76"/>
      <c r="O245" s="114">
        <f t="shared" si="15"/>
        <v>1</v>
      </c>
      <c r="P245" s="60">
        <v>0</v>
      </c>
      <c r="Q245" s="60">
        <v>0</v>
      </c>
      <c r="R245" s="60"/>
      <c r="S245" s="60">
        <v>0</v>
      </c>
      <c r="T245" s="60">
        <v>1000000</v>
      </c>
      <c r="U245" s="60">
        <v>0</v>
      </c>
      <c r="V245" s="60"/>
      <c r="W245" s="60">
        <v>0</v>
      </c>
      <c r="X245" s="60">
        <v>0</v>
      </c>
      <c r="Y245" s="60">
        <v>0</v>
      </c>
      <c r="Z245" s="60">
        <v>0</v>
      </c>
      <c r="AA245" s="60">
        <v>0</v>
      </c>
      <c r="AB245" s="141">
        <f>SUM(P245:AA245)</f>
        <v>1000000</v>
      </c>
      <c r="AC245" s="34"/>
    </row>
    <row r="246" spans="1:29" x14ac:dyDescent="0.25">
      <c r="A246" s="138"/>
      <c r="B246" s="139" t="s">
        <v>88</v>
      </c>
      <c r="C246" s="76"/>
      <c r="D246" s="76"/>
      <c r="E246" s="76"/>
      <c r="F246" s="76"/>
      <c r="G246" s="76">
        <v>15</v>
      </c>
      <c r="H246" s="76"/>
      <c r="I246" s="76"/>
      <c r="J246" s="76"/>
      <c r="K246" s="76"/>
      <c r="L246" s="76"/>
      <c r="M246" s="76"/>
      <c r="N246" s="76"/>
      <c r="O246" s="114">
        <f>SUM(C246:N246)</f>
        <v>15</v>
      </c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141"/>
      <c r="AC246" s="165"/>
    </row>
    <row r="247" spans="1:29" x14ac:dyDescent="0.25">
      <c r="A247" s="108" t="s">
        <v>199</v>
      </c>
      <c r="B247" s="140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14">
        <f t="shared" si="15"/>
        <v>0</v>
      </c>
      <c r="P247" s="60">
        <v>0</v>
      </c>
      <c r="Q247" s="60">
        <v>0</v>
      </c>
      <c r="R247" s="60">
        <v>0</v>
      </c>
      <c r="S247" s="60">
        <v>0</v>
      </c>
      <c r="T247" s="60">
        <v>0</v>
      </c>
      <c r="U247" s="60">
        <v>0</v>
      </c>
      <c r="V247" s="60">
        <v>0</v>
      </c>
      <c r="W247" s="60">
        <v>0</v>
      </c>
      <c r="X247" s="60">
        <v>0</v>
      </c>
      <c r="Y247" s="60">
        <v>0</v>
      </c>
      <c r="Z247" s="60">
        <v>0</v>
      </c>
      <c r="AA247" s="60">
        <v>0</v>
      </c>
      <c r="AB247" s="140"/>
      <c r="AC247" s="34"/>
    </row>
    <row r="248" spans="1:29" ht="30" x14ac:dyDescent="0.25">
      <c r="A248" s="138" t="s">
        <v>277</v>
      </c>
      <c r="B248" s="139" t="s">
        <v>278</v>
      </c>
      <c r="C248" s="166"/>
      <c r="D248" s="166"/>
      <c r="E248" s="166"/>
      <c r="F248" s="166"/>
      <c r="G248" s="166"/>
      <c r="H248" s="166"/>
      <c r="I248" s="167"/>
      <c r="J248" s="166"/>
      <c r="K248" s="166"/>
      <c r="L248" s="166"/>
      <c r="M248" s="166"/>
      <c r="N248" s="167">
        <v>1</v>
      </c>
      <c r="O248" s="114">
        <f t="shared" si="15"/>
        <v>1</v>
      </c>
      <c r="P248" s="60">
        <v>0</v>
      </c>
      <c r="Q248" s="60">
        <v>0</v>
      </c>
      <c r="R248" s="60">
        <v>0</v>
      </c>
      <c r="S248" s="60">
        <v>0</v>
      </c>
      <c r="T248" s="60">
        <v>0</v>
      </c>
      <c r="U248" s="60">
        <v>0</v>
      </c>
      <c r="V248" s="60"/>
      <c r="W248" s="60">
        <v>0</v>
      </c>
      <c r="X248" s="60">
        <v>0</v>
      </c>
      <c r="Y248" s="60">
        <v>0</v>
      </c>
      <c r="Z248" s="60">
        <v>0</v>
      </c>
      <c r="AA248" s="60">
        <v>350000</v>
      </c>
      <c r="AB248" s="141">
        <f>SUM(P248:AA248)</f>
        <v>350000</v>
      </c>
      <c r="AC248" s="34"/>
    </row>
    <row r="249" spans="1:29" x14ac:dyDescent="0.25">
      <c r="A249" s="138"/>
      <c r="B249" s="139" t="s">
        <v>88</v>
      </c>
      <c r="C249" s="166"/>
      <c r="D249" s="166"/>
      <c r="E249" s="166"/>
      <c r="F249" s="166"/>
      <c r="G249" s="166"/>
      <c r="H249" s="166"/>
      <c r="I249" s="76"/>
      <c r="J249" s="166"/>
      <c r="K249" s="166"/>
      <c r="L249" s="166"/>
      <c r="M249" s="166"/>
      <c r="N249" s="76">
        <v>40</v>
      </c>
      <c r="O249" s="114">
        <f t="shared" si="15"/>
        <v>40</v>
      </c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141"/>
      <c r="AC249" s="34"/>
    </row>
    <row r="250" spans="1:29" x14ac:dyDescent="0.25">
      <c r="A250" s="111" t="s">
        <v>268</v>
      </c>
      <c r="B250" s="168"/>
      <c r="C250" s="166"/>
      <c r="D250" s="166"/>
      <c r="E250" s="166"/>
      <c r="F250" s="166"/>
      <c r="G250" s="166"/>
      <c r="H250" s="169"/>
      <c r="I250" s="166"/>
      <c r="J250" s="166"/>
      <c r="K250" s="166"/>
      <c r="L250" s="166"/>
      <c r="M250" s="166"/>
      <c r="N250" s="166"/>
      <c r="O250" s="114">
        <f t="shared" si="15"/>
        <v>0</v>
      </c>
      <c r="P250" s="60">
        <v>0</v>
      </c>
      <c r="Q250" s="60">
        <v>300000</v>
      </c>
      <c r="R250" s="60">
        <v>400000</v>
      </c>
      <c r="S250" s="60">
        <v>400000</v>
      </c>
      <c r="T250" s="60">
        <v>400000</v>
      </c>
      <c r="U250" s="60">
        <v>400000</v>
      </c>
      <c r="V250" s="60">
        <v>500000</v>
      </c>
      <c r="W250" s="60">
        <v>400000</v>
      </c>
      <c r="X250" s="60">
        <v>400000</v>
      </c>
      <c r="Y250" s="60">
        <v>450000</v>
      </c>
      <c r="Z250" s="60">
        <v>325000</v>
      </c>
      <c r="AA250" s="60">
        <v>332000</v>
      </c>
      <c r="AB250" s="141">
        <f>SUM(P250:AA250)</f>
        <v>4307000</v>
      </c>
      <c r="AC250" s="34"/>
    </row>
    <row r="251" spans="1:29" x14ac:dyDescent="0.25">
      <c r="A251" s="170" t="s">
        <v>174</v>
      </c>
      <c r="B251" s="171"/>
      <c r="C251" s="172"/>
      <c r="D251" s="172"/>
      <c r="E251" s="172"/>
      <c r="F251" s="172"/>
      <c r="G251" s="172"/>
      <c r="H251" s="172"/>
      <c r="I251" s="172"/>
      <c r="J251" s="172"/>
      <c r="K251" s="172"/>
      <c r="L251" s="172"/>
      <c r="M251" s="172"/>
      <c r="N251" s="172"/>
      <c r="O251" s="173"/>
      <c r="P251" s="174">
        <f>SUM(P237:P250)</f>
        <v>50000</v>
      </c>
      <c r="Q251" s="174">
        <f t="shared" ref="Q251:AB251" si="16">SUM(Q237:Q250)</f>
        <v>300000</v>
      </c>
      <c r="R251" s="174">
        <f t="shared" si="16"/>
        <v>650000</v>
      </c>
      <c r="S251" s="174">
        <f t="shared" si="16"/>
        <v>850000</v>
      </c>
      <c r="T251" s="174">
        <f t="shared" si="16"/>
        <v>1450000</v>
      </c>
      <c r="U251" s="174">
        <f t="shared" si="16"/>
        <v>450000</v>
      </c>
      <c r="V251" s="174">
        <f t="shared" si="16"/>
        <v>1400000</v>
      </c>
      <c r="W251" s="174">
        <f t="shared" si="16"/>
        <v>450000</v>
      </c>
      <c r="X251" s="174">
        <f t="shared" si="16"/>
        <v>450000</v>
      </c>
      <c r="Y251" s="174">
        <f t="shared" si="16"/>
        <v>500000</v>
      </c>
      <c r="Z251" s="174">
        <f t="shared" si="16"/>
        <v>325000</v>
      </c>
      <c r="AA251" s="174">
        <f t="shared" si="16"/>
        <v>732000</v>
      </c>
      <c r="AB251" s="174">
        <f t="shared" si="16"/>
        <v>7607000</v>
      </c>
      <c r="AC251" s="137"/>
    </row>
    <row r="252" spans="1:29" ht="5.0999999999999996" customHeight="1" x14ac:dyDescent="0.25">
      <c r="A252" s="50"/>
      <c r="B252" s="61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  <c r="AA252" s="61"/>
      <c r="AB252" s="61"/>
      <c r="AC252" s="34"/>
    </row>
    <row r="253" spans="1:29" ht="18.75" x14ac:dyDescent="0.3">
      <c r="A253" s="130" t="s">
        <v>279</v>
      </c>
      <c r="B253" s="61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  <c r="AA253" s="61"/>
      <c r="AB253" s="61"/>
      <c r="AC253" s="34"/>
    </row>
    <row r="254" spans="1:29" x14ac:dyDescent="0.25">
      <c r="A254" s="138" t="s">
        <v>280</v>
      </c>
      <c r="B254" s="148" t="s">
        <v>246</v>
      </c>
      <c r="C254" s="175"/>
      <c r="D254" s="175"/>
      <c r="E254" s="175"/>
      <c r="F254" s="175">
        <v>1</v>
      </c>
      <c r="G254" s="175"/>
      <c r="H254" s="175"/>
      <c r="I254" s="175">
        <v>1</v>
      </c>
      <c r="J254" s="175"/>
      <c r="K254" s="175">
        <v>1</v>
      </c>
      <c r="L254" s="175"/>
      <c r="M254" s="175"/>
      <c r="N254" s="175"/>
      <c r="O254" s="140">
        <f>SUM(C254:N254)</f>
        <v>3</v>
      </c>
      <c r="P254" s="176">
        <v>0</v>
      </c>
      <c r="Q254" s="176">
        <v>0</v>
      </c>
      <c r="R254" s="176">
        <v>0</v>
      </c>
      <c r="S254" s="176">
        <v>350000</v>
      </c>
      <c r="T254" s="176">
        <v>0</v>
      </c>
      <c r="U254" s="176">
        <v>0</v>
      </c>
      <c r="V254" s="176">
        <v>350000</v>
      </c>
      <c r="W254" s="176">
        <v>0</v>
      </c>
      <c r="X254" s="176">
        <v>300000</v>
      </c>
      <c r="Y254" s="176">
        <v>0</v>
      </c>
      <c r="Z254" s="176">
        <v>0</v>
      </c>
      <c r="AA254" s="176">
        <v>0</v>
      </c>
      <c r="AB254" s="177">
        <f t="shared" ref="AB254:AB274" si="17">SUM(P254:AA254)</f>
        <v>1000000</v>
      </c>
      <c r="AC254" s="34"/>
    </row>
    <row r="255" spans="1:29" x14ac:dyDescent="0.25">
      <c r="A255" s="138"/>
      <c r="B255" s="148" t="s">
        <v>88</v>
      </c>
      <c r="C255" s="175"/>
      <c r="D255" s="175"/>
      <c r="E255" s="175"/>
      <c r="F255" s="175">
        <v>30</v>
      </c>
      <c r="G255" s="175"/>
      <c r="H255" s="175"/>
      <c r="I255" s="175">
        <v>30</v>
      </c>
      <c r="J255" s="175"/>
      <c r="K255" s="175">
        <v>30</v>
      </c>
      <c r="L255" s="175"/>
      <c r="M255" s="175"/>
      <c r="N255" s="175"/>
      <c r="O255" s="140">
        <f t="shared" ref="O255:O275" si="18">SUM(C255:N255)</f>
        <v>90</v>
      </c>
      <c r="P255" s="176"/>
      <c r="Q255" s="176"/>
      <c r="R255" s="176"/>
      <c r="S255" s="176"/>
      <c r="T255" s="176"/>
      <c r="U255" s="176"/>
      <c r="V255" s="176"/>
      <c r="W255" s="176"/>
      <c r="X255" s="176"/>
      <c r="Y255" s="176"/>
      <c r="Z255" s="176"/>
      <c r="AA255" s="176"/>
      <c r="AB255" s="177"/>
      <c r="AC255" s="34"/>
    </row>
    <row r="256" spans="1:29" x14ac:dyDescent="0.25">
      <c r="A256" s="138" t="s">
        <v>281</v>
      </c>
      <c r="B256" s="148" t="s">
        <v>246</v>
      </c>
      <c r="C256" s="30"/>
      <c r="D256" s="30"/>
      <c r="E256" s="30"/>
      <c r="F256" s="30"/>
      <c r="G256" s="30"/>
      <c r="H256" s="30">
        <v>1</v>
      </c>
      <c r="I256" s="30"/>
      <c r="J256" s="30"/>
      <c r="K256" s="30"/>
      <c r="L256" s="30">
        <v>1</v>
      </c>
      <c r="M256" s="30"/>
      <c r="N256" s="30"/>
      <c r="O256" s="140">
        <f t="shared" si="18"/>
        <v>2</v>
      </c>
      <c r="P256" s="176">
        <v>0</v>
      </c>
      <c r="Q256" s="176">
        <v>0</v>
      </c>
      <c r="R256" s="176">
        <v>0</v>
      </c>
      <c r="S256" s="176">
        <v>0</v>
      </c>
      <c r="T256" s="176">
        <v>0</v>
      </c>
      <c r="U256" s="176">
        <v>250000</v>
      </c>
      <c r="V256" s="176">
        <v>0</v>
      </c>
      <c r="W256" s="176">
        <v>0</v>
      </c>
      <c r="X256" s="176">
        <v>0</v>
      </c>
      <c r="Y256" s="176">
        <v>250000</v>
      </c>
      <c r="Z256" s="176">
        <v>0</v>
      </c>
      <c r="AA256" s="176">
        <v>0</v>
      </c>
      <c r="AB256" s="177">
        <f t="shared" si="17"/>
        <v>500000</v>
      </c>
      <c r="AC256" s="34"/>
    </row>
    <row r="257" spans="1:29" x14ac:dyDescent="0.25">
      <c r="A257" s="138"/>
      <c r="B257" s="148" t="s">
        <v>88</v>
      </c>
      <c r="C257" s="30"/>
      <c r="D257" s="30"/>
      <c r="E257" s="30"/>
      <c r="F257" s="30"/>
      <c r="G257" s="30"/>
      <c r="H257" s="175">
        <v>30</v>
      </c>
      <c r="I257" s="30"/>
      <c r="J257" s="30"/>
      <c r="K257" s="30"/>
      <c r="L257" s="175">
        <v>30</v>
      </c>
      <c r="M257" s="30"/>
      <c r="N257" s="30"/>
      <c r="O257" s="140">
        <f t="shared" si="18"/>
        <v>60</v>
      </c>
      <c r="P257" s="176"/>
      <c r="Q257" s="176"/>
      <c r="R257" s="176"/>
      <c r="S257" s="176"/>
      <c r="T257" s="176"/>
      <c r="U257" s="176"/>
      <c r="V257" s="176"/>
      <c r="W257" s="176"/>
      <c r="X257" s="176"/>
      <c r="Y257" s="176"/>
      <c r="Z257" s="176"/>
      <c r="AA257" s="176"/>
      <c r="AB257" s="177"/>
      <c r="AC257" s="34"/>
    </row>
    <row r="258" spans="1:29" ht="30" x14ac:dyDescent="0.25">
      <c r="A258" s="138" t="s">
        <v>282</v>
      </c>
      <c r="B258" s="148" t="s">
        <v>246</v>
      </c>
      <c r="C258" s="30"/>
      <c r="D258" s="30"/>
      <c r="E258" s="30"/>
      <c r="F258" s="30"/>
      <c r="G258" s="30">
        <v>1</v>
      </c>
      <c r="H258" s="30"/>
      <c r="I258" s="30"/>
      <c r="J258" s="30"/>
      <c r="K258" s="30"/>
      <c r="L258" s="30"/>
      <c r="M258" s="30">
        <v>1</v>
      </c>
      <c r="N258" s="30"/>
      <c r="O258" s="140">
        <f t="shared" si="18"/>
        <v>2</v>
      </c>
      <c r="P258" s="176">
        <v>0</v>
      </c>
      <c r="Q258" s="176">
        <v>0</v>
      </c>
      <c r="R258" s="176">
        <v>0</v>
      </c>
      <c r="S258" s="176">
        <v>0</v>
      </c>
      <c r="T258" s="176">
        <v>0</v>
      </c>
      <c r="U258" s="176">
        <v>300000</v>
      </c>
      <c r="V258" s="176">
        <v>0</v>
      </c>
      <c r="W258" s="176">
        <v>0</v>
      </c>
      <c r="X258" s="176">
        <v>0</v>
      </c>
      <c r="Y258" s="176">
        <v>300000</v>
      </c>
      <c r="Z258" s="176">
        <v>0</v>
      </c>
      <c r="AA258" s="176">
        <v>0</v>
      </c>
      <c r="AB258" s="177">
        <f t="shared" si="17"/>
        <v>600000</v>
      </c>
      <c r="AC258" s="34"/>
    </row>
    <row r="259" spans="1:29" x14ac:dyDescent="0.25">
      <c r="A259" s="138"/>
      <c r="B259" s="148" t="s">
        <v>88</v>
      </c>
      <c r="C259" s="30"/>
      <c r="D259" s="30"/>
      <c r="E259" s="30"/>
      <c r="F259" s="30"/>
      <c r="G259" s="175">
        <v>30</v>
      </c>
      <c r="H259" s="30"/>
      <c r="I259" s="30"/>
      <c r="J259" s="30"/>
      <c r="K259" s="30"/>
      <c r="L259" s="30"/>
      <c r="M259" s="175">
        <v>30</v>
      </c>
      <c r="N259" s="30"/>
      <c r="O259" s="140">
        <f t="shared" si="18"/>
        <v>60</v>
      </c>
      <c r="P259" s="176"/>
      <c r="Q259" s="176"/>
      <c r="R259" s="176"/>
      <c r="S259" s="176"/>
      <c r="T259" s="176"/>
      <c r="U259" s="176"/>
      <c r="V259" s="176"/>
      <c r="W259" s="176"/>
      <c r="X259" s="176"/>
      <c r="Y259" s="176"/>
      <c r="Z259" s="176"/>
      <c r="AA259" s="176"/>
      <c r="AB259" s="177"/>
      <c r="AC259" s="34"/>
    </row>
    <row r="260" spans="1:29" x14ac:dyDescent="0.25">
      <c r="A260" s="138" t="s">
        <v>283</v>
      </c>
      <c r="B260" s="148" t="s">
        <v>284</v>
      </c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>
        <v>1</v>
      </c>
      <c r="N260" s="30"/>
      <c r="O260" s="140">
        <f t="shared" si="18"/>
        <v>1</v>
      </c>
      <c r="P260" s="176">
        <v>0</v>
      </c>
      <c r="Q260" s="176">
        <v>0</v>
      </c>
      <c r="R260" s="176">
        <v>0</v>
      </c>
      <c r="S260" s="176">
        <v>0</v>
      </c>
      <c r="T260" s="176">
        <v>0</v>
      </c>
      <c r="U260" s="176">
        <v>0</v>
      </c>
      <c r="V260" s="176">
        <v>0</v>
      </c>
      <c r="W260" s="176">
        <v>0</v>
      </c>
      <c r="X260" s="176">
        <v>0</v>
      </c>
      <c r="Y260" s="176">
        <v>0</v>
      </c>
      <c r="Z260" s="176">
        <v>300000</v>
      </c>
      <c r="AA260" s="176">
        <v>0</v>
      </c>
      <c r="AB260" s="177">
        <f t="shared" si="17"/>
        <v>300000</v>
      </c>
      <c r="AC260" s="34"/>
    </row>
    <row r="261" spans="1:29" x14ac:dyDescent="0.25">
      <c r="A261" s="138"/>
      <c r="B261" s="148" t="s">
        <v>88</v>
      </c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>
        <v>30</v>
      </c>
      <c r="N261" s="30"/>
      <c r="O261" s="140">
        <f t="shared" si="18"/>
        <v>30</v>
      </c>
      <c r="P261" s="176"/>
      <c r="Q261" s="176"/>
      <c r="R261" s="176"/>
      <c r="S261" s="176"/>
      <c r="T261" s="176"/>
      <c r="U261" s="176"/>
      <c r="V261" s="176"/>
      <c r="W261" s="176"/>
      <c r="X261" s="176"/>
      <c r="Y261" s="176"/>
      <c r="Z261" s="176"/>
      <c r="AA261" s="176"/>
      <c r="AB261" s="177"/>
      <c r="AC261" s="34"/>
    </row>
    <row r="262" spans="1:29" x14ac:dyDescent="0.25">
      <c r="A262" s="138" t="s">
        <v>285</v>
      </c>
      <c r="B262" s="148" t="s">
        <v>286</v>
      </c>
      <c r="C262" s="175"/>
      <c r="D262" s="175"/>
      <c r="E262" s="175">
        <v>1</v>
      </c>
      <c r="F262" s="175"/>
      <c r="G262" s="175">
        <v>2</v>
      </c>
      <c r="H262" s="175">
        <v>1</v>
      </c>
      <c r="I262" s="175"/>
      <c r="J262" s="175">
        <v>2</v>
      </c>
      <c r="K262" s="175">
        <v>1</v>
      </c>
      <c r="L262" s="175">
        <v>1</v>
      </c>
      <c r="M262" s="175"/>
      <c r="N262" s="175"/>
      <c r="O262" s="140">
        <f t="shared" si="18"/>
        <v>8</v>
      </c>
      <c r="P262" s="176">
        <v>0</v>
      </c>
      <c r="Q262" s="176">
        <v>0</v>
      </c>
      <c r="R262" s="176">
        <v>250000</v>
      </c>
      <c r="S262" s="176">
        <v>0</v>
      </c>
      <c r="T262" s="176">
        <v>500000</v>
      </c>
      <c r="U262" s="176">
        <v>250000</v>
      </c>
      <c r="V262" s="176">
        <v>0</v>
      </c>
      <c r="W262" s="176">
        <v>500000</v>
      </c>
      <c r="X262" s="176">
        <v>250000</v>
      </c>
      <c r="Y262" s="176">
        <v>250000</v>
      </c>
      <c r="Z262" s="176">
        <v>0</v>
      </c>
      <c r="AA262" s="176">
        <v>0</v>
      </c>
      <c r="AB262" s="177">
        <f t="shared" si="17"/>
        <v>2000000</v>
      </c>
      <c r="AC262" s="34"/>
    </row>
    <row r="263" spans="1:29" x14ac:dyDescent="0.25">
      <c r="A263" s="138" t="s">
        <v>287</v>
      </c>
      <c r="B263" s="148" t="s">
        <v>286</v>
      </c>
      <c r="C263" s="175"/>
      <c r="D263" s="175"/>
      <c r="E263" s="175">
        <v>1</v>
      </c>
      <c r="F263" s="175"/>
      <c r="G263" s="175"/>
      <c r="H263" s="175">
        <v>1</v>
      </c>
      <c r="I263" s="175"/>
      <c r="J263" s="175"/>
      <c r="K263" s="175">
        <v>1</v>
      </c>
      <c r="L263" s="175"/>
      <c r="M263" s="175"/>
      <c r="N263" s="175"/>
      <c r="O263" s="140">
        <f t="shared" si="18"/>
        <v>3</v>
      </c>
      <c r="P263" s="176">
        <v>0</v>
      </c>
      <c r="Q263" s="176">
        <v>0</v>
      </c>
      <c r="R263" s="176">
        <v>1000000</v>
      </c>
      <c r="S263" s="176">
        <v>0</v>
      </c>
      <c r="T263" s="176">
        <v>0</v>
      </c>
      <c r="U263" s="176">
        <v>1000000</v>
      </c>
      <c r="V263" s="176">
        <v>0</v>
      </c>
      <c r="W263" s="176">
        <v>0</v>
      </c>
      <c r="X263" s="176">
        <v>1000000</v>
      </c>
      <c r="Y263" s="176">
        <v>0</v>
      </c>
      <c r="Z263" s="176">
        <v>0</v>
      </c>
      <c r="AA263" s="176">
        <v>0</v>
      </c>
      <c r="AB263" s="177">
        <f t="shared" si="17"/>
        <v>3000000</v>
      </c>
      <c r="AC263" s="34"/>
    </row>
    <row r="264" spans="1:29" x14ac:dyDescent="0.25">
      <c r="A264" s="138" t="s">
        <v>288</v>
      </c>
      <c r="B264" s="148" t="s">
        <v>289</v>
      </c>
      <c r="C264" s="175"/>
      <c r="D264" s="175"/>
      <c r="E264" s="175"/>
      <c r="F264" s="175"/>
      <c r="G264" s="175"/>
      <c r="H264" s="175"/>
      <c r="I264" s="175"/>
      <c r="J264" s="175"/>
      <c r="K264" s="175"/>
      <c r="L264" s="175"/>
      <c r="M264" s="175"/>
      <c r="N264" s="175"/>
      <c r="O264" s="140">
        <f t="shared" si="18"/>
        <v>0</v>
      </c>
      <c r="P264" s="176">
        <v>0</v>
      </c>
      <c r="Q264" s="176">
        <v>0</v>
      </c>
      <c r="R264" s="176">
        <v>250000</v>
      </c>
      <c r="S264" s="176">
        <v>0</v>
      </c>
      <c r="T264" s="176">
        <v>0</v>
      </c>
      <c r="U264" s="176">
        <v>250000</v>
      </c>
      <c r="V264" s="176">
        <v>250000</v>
      </c>
      <c r="W264" s="176">
        <v>250000</v>
      </c>
      <c r="X264" s="176">
        <v>250000</v>
      </c>
      <c r="Y264" s="176">
        <v>250000</v>
      </c>
      <c r="Z264" s="176">
        <v>0</v>
      </c>
      <c r="AA264" s="176">
        <v>0</v>
      </c>
      <c r="AB264" s="177">
        <f t="shared" si="17"/>
        <v>1500000</v>
      </c>
      <c r="AC264" s="34"/>
    </row>
    <row r="265" spans="1:29" x14ac:dyDescent="0.25">
      <c r="A265" s="138" t="s">
        <v>290</v>
      </c>
      <c r="B265" s="148" t="s">
        <v>291</v>
      </c>
      <c r="C265" s="175">
        <v>1</v>
      </c>
      <c r="D265" s="175">
        <v>1</v>
      </c>
      <c r="E265" s="175">
        <v>1</v>
      </c>
      <c r="F265" s="175">
        <v>1</v>
      </c>
      <c r="G265" s="175">
        <v>1</v>
      </c>
      <c r="H265" s="175">
        <v>1</v>
      </c>
      <c r="I265" s="175">
        <v>1</v>
      </c>
      <c r="J265" s="175">
        <v>1</v>
      </c>
      <c r="K265" s="175">
        <v>1</v>
      </c>
      <c r="L265" s="175">
        <v>1</v>
      </c>
      <c r="M265" s="175">
        <v>1</v>
      </c>
      <c r="N265" s="175">
        <v>1</v>
      </c>
      <c r="O265" s="140">
        <f t="shared" si="18"/>
        <v>12</v>
      </c>
      <c r="P265" s="176">
        <v>50000</v>
      </c>
      <c r="Q265" s="176">
        <v>50000</v>
      </c>
      <c r="R265" s="176">
        <v>50000</v>
      </c>
      <c r="S265" s="176">
        <v>50000</v>
      </c>
      <c r="T265" s="176">
        <v>50000</v>
      </c>
      <c r="U265" s="176">
        <v>50000</v>
      </c>
      <c r="V265" s="176">
        <v>50000</v>
      </c>
      <c r="W265" s="176">
        <v>50000</v>
      </c>
      <c r="X265" s="176">
        <v>25000</v>
      </c>
      <c r="Y265" s="176">
        <v>25000</v>
      </c>
      <c r="Z265" s="176">
        <v>25000</v>
      </c>
      <c r="AA265" s="176">
        <v>25000</v>
      </c>
      <c r="AB265" s="177">
        <f t="shared" si="17"/>
        <v>500000</v>
      </c>
      <c r="AC265" s="34"/>
    </row>
    <row r="266" spans="1:29" x14ac:dyDescent="0.25">
      <c r="A266" s="138"/>
      <c r="B266" s="148" t="s">
        <v>88</v>
      </c>
      <c r="C266" s="30">
        <v>30</v>
      </c>
      <c r="D266" s="30">
        <v>30</v>
      </c>
      <c r="E266" s="30">
        <v>30</v>
      </c>
      <c r="F266" s="30">
        <v>30</v>
      </c>
      <c r="G266" s="30">
        <v>30</v>
      </c>
      <c r="H266" s="30">
        <v>30</v>
      </c>
      <c r="I266" s="30">
        <v>30</v>
      </c>
      <c r="J266" s="30">
        <v>30</v>
      </c>
      <c r="K266" s="30">
        <v>30</v>
      </c>
      <c r="L266" s="30">
        <v>30</v>
      </c>
      <c r="M266" s="30">
        <v>30</v>
      </c>
      <c r="N266" s="30">
        <v>30</v>
      </c>
      <c r="O266" s="140">
        <f t="shared" si="18"/>
        <v>360</v>
      </c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7"/>
      <c r="AC266" s="34"/>
    </row>
    <row r="267" spans="1:29" ht="30" x14ac:dyDescent="0.25">
      <c r="A267" s="138" t="s">
        <v>292</v>
      </c>
      <c r="B267" s="148" t="s">
        <v>246</v>
      </c>
      <c r="C267" s="175"/>
      <c r="D267" s="175">
        <v>1</v>
      </c>
      <c r="E267" s="175"/>
      <c r="F267" s="175"/>
      <c r="G267" s="175">
        <v>1</v>
      </c>
      <c r="H267" s="175"/>
      <c r="I267" s="175"/>
      <c r="J267" s="175">
        <v>1</v>
      </c>
      <c r="K267" s="175"/>
      <c r="L267" s="175">
        <v>1</v>
      </c>
      <c r="M267" s="175"/>
      <c r="N267" s="175"/>
      <c r="O267" s="140">
        <f t="shared" si="18"/>
        <v>4</v>
      </c>
      <c r="P267" s="176">
        <v>0</v>
      </c>
      <c r="Q267" s="176">
        <v>250000</v>
      </c>
      <c r="R267" s="176">
        <v>0</v>
      </c>
      <c r="S267" s="176">
        <v>0</v>
      </c>
      <c r="T267" s="176">
        <v>250000</v>
      </c>
      <c r="U267" s="176">
        <v>0</v>
      </c>
      <c r="V267" s="176">
        <v>0</v>
      </c>
      <c r="W267" s="176">
        <v>250000</v>
      </c>
      <c r="X267" s="176">
        <v>0</v>
      </c>
      <c r="Y267" s="176">
        <v>250000</v>
      </c>
      <c r="Z267" s="176">
        <v>0</v>
      </c>
      <c r="AA267" s="176">
        <v>0</v>
      </c>
      <c r="AB267" s="177">
        <f t="shared" si="17"/>
        <v>1000000</v>
      </c>
      <c r="AC267" s="34"/>
    </row>
    <row r="268" spans="1:29" x14ac:dyDescent="0.25">
      <c r="A268" s="138"/>
      <c r="B268" s="148" t="s">
        <v>88</v>
      </c>
      <c r="C268" s="175"/>
      <c r="D268" s="30">
        <v>30</v>
      </c>
      <c r="E268" s="175"/>
      <c r="F268" s="175"/>
      <c r="G268" s="30">
        <v>30</v>
      </c>
      <c r="H268" s="175"/>
      <c r="I268" s="175"/>
      <c r="J268" s="30">
        <v>30</v>
      </c>
      <c r="K268" s="175"/>
      <c r="L268" s="30">
        <v>30</v>
      </c>
      <c r="M268" s="175"/>
      <c r="N268" s="175"/>
      <c r="O268" s="140">
        <f t="shared" si="18"/>
        <v>120</v>
      </c>
      <c r="P268" s="176"/>
      <c r="Q268" s="176"/>
      <c r="R268" s="176"/>
      <c r="S268" s="176"/>
      <c r="T268" s="176"/>
      <c r="U268" s="176"/>
      <c r="V268" s="176"/>
      <c r="W268" s="176"/>
      <c r="X268" s="176"/>
      <c r="Y268" s="176"/>
      <c r="Z268" s="176"/>
      <c r="AA268" s="176"/>
      <c r="AB268" s="177"/>
      <c r="AC268" s="34"/>
    </row>
    <row r="269" spans="1:29" x14ac:dyDescent="0.25">
      <c r="A269" s="138" t="s">
        <v>293</v>
      </c>
      <c r="B269" s="148" t="s">
        <v>294</v>
      </c>
      <c r="C269" s="175"/>
      <c r="D269" s="175"/>
      <c r="E269" s="175"/>
      <c r="F269" s="175"/>
      <c r="G269" s="175"/>
      <c r="H269" s="175">
        <v>1</v>
      </c>
      <c r="I269" s="175"/>
      <c r="J269" s="175"/>
      <c r="K269" s="175"/>
      <c r="L269" s="175"/>
      <c r="M269" s="175"/>
      <c r="N269" s="175">
        <v>1</v>
      </c>
      <c r="O269" s="140">
        <f t="shared" si="18"/>
        <v>2</v>
      </c>
      <c r="P269" s="176">
        <v>0</v>
      </c>
      <c r="Q269" s="176">
        <v>0</v>
      </c>
      <c r="R269" s="176">
        <v>0</v>
      </c>
      <c r="S269" s="176">
        <v>0</v>
      </c>
      <c r="T269" s="176">
        <v>0</v>
      </c>
      <c r="U269" s="176">
        <v>250000</v>
      </c>
      <c r="V269" s="176">
        <v>0</v>
      </c>
      <c r="W269" s="176">
        <v>0</v>
      </c>
      <c r="X269" s="176">
        <v>0</v>
      </c>
      <c r="Y269" s="176">
        <v>0</v>
      </c>
      <c r="Z269" s="176">
        <v>0</v>
      </c>
      <c r="AA269" s="176">
        <v>250000</v>
      </c>
      <c r="AB269" s="177">
        <f t="shared" si="17"/>
        <v>500000</v>
      </c>
      <c r="AC269" s="34"/>
    </row>
    <row r="270" spans="1:29" x14ac:dyDescent="0.25">
      <c r="A270" s="138" t="s">
        <v>295</v>
      </c>
      <c r="B270" s="148" t="s">
        <v>296</v>
      </c>
      <c r="C270" s="175"/>
      <c r="D270" s="175"/>
      <c r="E270" s="175">
        <v>1</v>
      </c>
      <c r="F270" s="175"/>
      <c r="G270" s="175"/>
      <c r="H270" s="175"/>
      <c r="I270" s="175"/>
      <c r="J270" s="175"/>
      <c r="K270" s="175"/>
      <c r="L270" s="175"/>
      <c r="M270" s="175"/>
      <c r="N270" s="175"/>
      <c r="O270" s="140">
        <f t="shared" si="18"/>
        <v>1</v>
      </c>
      <c r="P270" s="176">
        <v>0</v>
      </c>
      <c r="Q270" s="176">
        <v>0</v>
      </c>
      <c r="R270" s="176">
        <v>300000</v>
      </c>
      <c r="S270" s="176">
        <v>0</v>
      </c>
      <c r="T270" s="176">
        <v>0</v>
      </c>
      <c r="U270" s="176">
        <v>0</v>
      </c>
      <c r="V270" s="176">
        <v>1000000</v>
      </c>
      <c r="W270" s="176">
        <v>0</v>
      </c>
      <c r="X270" s="176">
        <v>0</v>
      </c>
      <c r="Y270" s="176">
        <v>0</v>
      </c>
      <c r="Z270" s="176">
        <v>0</v>
      </c>
      <c r="AA270" s="176">
        <v>0</v>
      </c>
      <c r="AB270" s="177">
        <f t="shared" si="17"/>
        <v>1300000</v>
      </c>
      <c r="AC270" s="34"/>
    </row>
    <row r="271" spans="1:29" x14ac:dyDescent="0.25">
      <c r="A271" s="138"/>
      <c r="B271" s="148" t="s">
        <v>88</v>
      </c>
      <c r="C271" s="175"/>
      <c r="D271" s="175"/>
      <c r="E271" s="175">
        <v>100</v>
      </c>
      <c r="F271" s="175"/>
      <c r="G271" s="175"/>
      <c r="H271" s="175"/>
      <c r="I271" s="175"/>
      <c r="J271" s="175"/>
      <c r="K271" s="175"/>
      <c r="L271" s="175"/>
      <c r="M271" s="175"/>
      <c r="N271" s="175"/>
      <c r="O271" s="140">
        <f t="shared" si="18"/>
        <v>100</v>
      </c>
      <c r="P271" s="176"/>
      <c r="Q271" s="176"/>
      <c r="R271" s="176"/>
      <c r="S271" s="176"/>
      <c r="T271" s="176"/>
      <c r="U271" s="176"/>
      <c r="V271" s="176"/>
      <c r="W271" s="176"/>
      <c r="X271" s="176"/>
      <c r="Y271" s="176"/>
      <c r="Z271" s="176"/>
      <c r="AA271" s="176"/>
      <c r="AB271" s="177"/>
      <c r="AC271" s="34"/>
    </row>
    <row r="272" spans="1:29" x14ac:dyDescent="0.25">
      <c r="A272" s="138" t="s">
        <v>297</v>
      </c>
      <c r="B272" s="148" t="s">
        <v>222</v>
      </c>
      <c r="C272" s="175">
        <v>1</v>
      </c>
      <c r="D272" s="175">
        <v>1</v>
      </c>
      <c r="E272" s="175">
        <v>1</v>
      </c>
      <c r="F272" s="175">
        <v>1</v>
      </c>
      <c r="G272" s="175">
        <v>1</v>
      </c>
      <c r="H272" s="175">
        <v>1</v>
      </c>
      <c r="I272" s="175">
        <v>1</v>
      </c>
      <c r="J272" s="175">
        <v>1</v>
      </c>
      <c r="K272" s="175">
        <v>1</v>
      </c>
      <c r="L272" s="175">
        <v>1</v>
      </c>
      <c r="M272" s="175"/>
      <c r="N272" s="175"/>
      <c r="O272" s="140">
        <f t="shared" si="18"/>
        <v>10</v>
      </c>
      <c r="P272" s="176">
        <v>50000</v>
      </c>
      <c r="Q272" s="176">
        <v>50000</v>
      </c>
      <c r="R272" s="176">
        <v>50000</v>
      </c>
      <c r="S272" s="176">
        <v>50000</v>
      </c>
      <c r="T272" s="176">
        <v>50000</v>
      </c>
      <c r="U272" s="176">
        <v>50000</v>
      </c>
      <c r="V272" s="176">
        <v>50000</v>
      </c>
      <c r="W272" s="176">
        <v>50000</v>
      </c>
      <c r="X272" s="176">
        <v>50000</v>
      </c>
      <c r="Y272" s="176">
        <v>50000</v>
      </c>
      <c r="Z272" s="176">
        <v>0</v>
      </c>
      <c r="AA272" s="176">
        <v>0</v>
      </c>
      <c r="AB272" s="177">
        <f t="shared" si="17"/>
        <v>500000</v>
      </c>
      <c r="AC272" s="34"/>
    </row>
    <row r="273" spans="1:29" x14ac:dyDescent="0.25">
      <c r="A273" s="138"/>
      <c r="B273" s="148" t="s">
        <v>88</v>
      </c>
      <c r="C273" s="30">
        <v>30</v>
      </c>
      <c r="D273" s="30">
        <v>30</v>
      </c>
      <c r="E273" s="30">
        <v>30</v>
      </c>
      <c r="F273" s="30">
        <v>30</v>
      </c>
      <c r="G273" s="30">
        <v>30</v>
      </c>
      <c r="H273" s="30">
        <v>30</v>
      </c>
      <c r="I273" s="30">
        <v>30</v>
      </c>
      <c r="J273" s="30">
        <v>30</v>
      </c>
      <c r="K273" s="30">
        <v>30</v>
      </c>
      <c r="L273" s="30">
        <v>30</v>
      </c>
      <c r="M273" s="175"/>
      <c r="N273" s="175"/>
      <c r="O273" s="140">
        <f t="shared" si="18"/>
        <v>300</v>
      </c>
      <c r="P273" s="176"/>
      <c r="Q273" s="176"/>
      <c r="R273" s="176"/>
      <c r="S273" s="176"/>
      <c r="T273" s="176"/>
      <c r="U273" s="176"/>
      <c r="V273" s="176"/>
      <c r="W273" s="176"/>
      <c r="X273" s="176"/>
      <c r="Y273" s="176"/>
      <c r="Z273" s="176"/>
      <c r="AA273" s="176"/>
      <c r="AB273" s="177"/>
      <c r="AC273" s="34"/>
    </row>
    <row r="274" spans="1:29" x14ac:dyDescent="0.25">
      <c r="A274" s="138" t="s">
        <v>298</v>
      </c>
      <c r="B274" s="148" t="s">
        <v>296</v>
      </c>
      <c r="C274" s="175"/>
      <c r="D274" s="175"/>
      <c r="E274" s="175"/>
      <c r="F274" s="175"/>
      <c r="G274" s="175"/>
      <c r="H274" s="175"/>
      <c r="I274" s="175"/>
      <c r="J274" s="175"/>
      <c r="K274" s="175"/>
      <c r="L274" s="175"/>
      <c r="M274" s="175">
        <v>1</v>
      </c>
      <c r="N274" s="175"/>
      <c r="O274" s="140">
        <f t="shared" si="18"/>
        <v>1</v>
      </c>
      <c r="P274" s="176">
        <v>0</v>
      </c>
      <c r="Q274" s="176">
        <v>0</v>
      </c>
      <c r="R274" s="176">
        <v>0</v>
      </c>
      <c r="S274" s="176">
        <v>0</v>
      </c>
      <c r="T274" s="176">
        <v>0</v>
      </c>
      <c r="U274" s="176">
        <v>0</v>
      </c>
      <c r="V274" s="176">
        <v>0</v>
      </c>
      <c r="W274" s="176">
        <v>0</v>
      </c>
      <c r="X274" s="176">
        <v>0</v>
      </c>
      <c r="Y274" s="176">
        <v>0</v>
      </c>
      <c r="Z274" s="176">
        <v>200000</v>
      </c>
      <c r="AA274" s="176">
        <v>0</v>
      </c>
      <c r="AB274" s="177">
        <f t="shared" si="17"/>
        <v>200000</v>
      </c>
      <c r="AC274" s="34"/>
    </row>
    <row r="275" spans="1:29" x14ac:dyDescent="0.25">
      <c r="A275" s="178"/>
      <c r="B275" s="148" t="s">
        <v>88</v>
      </c>
      <c r="C275" s="175"/>
      <c r="D275" s="175"/>
      <c r="E275" s="175"/>
      <c r="F275" s="175"/>
      <c r="G275" s="175"/>
      <c r="H275" s="175"/>
      <c r="I275" s="175"/>
      <c r="J275" s="175"/>
      <c r="K275" s="175"/>
      <c r="L275" s="175"/>
      <c r="M275" s="175">
        <v>100</v>
      </c>
      <c r="N275" s="175"/>
      <c r="O275" s="140">
        <f t="shared" si="18"/>
        <v>100</v>
      </c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7"/>
      <c r="AC275" s="34"/>
    </row>
    <row r="276" spans="1:29" x14ac:dyDescent="0.25">
      <c r="A276" s="179" t="s">
        <v>174</v>
      </c>
      <c r="B276" s="180"/>
      <c r="C276" s="181"/>
      <c r="D276" s="181"/>
      <c r="E276" s="181"/>
      <c r="F276" s="181"/>
      <c r="G276" s="181"/>
      <c r="H276" s="181"/>
      <c r="I276" s="181"/>
      <c r="J276" s="181"/>
      <c r="K276" s="181"/>
      <c r="L276" s="181"/>
      <c r="M276" s="181"/>
      <c r="N276" s="181"/>
      <c r="O276" s="180"/>
      <c r="P276" s="182">
        <f t="shared" ref="P276:AB276" si="19">SUM(P254:P275)</f>
        <v>100000</v>
      </c>
      <c r="Q276" s="182">
        <f t="shared" si="19"/>
        <v>350000</v>
      </c>
      <c r="R276" s="182">
        <f t="shared" si="19"/>
        <v>1900000</v>
      </c>
      <c r="S276" s="182">
        <f t="shared" si="19"/>
        <v>450000</v>
      </c>
      <c r="T276" s="182">
        <f t="shared" si="19"/>
        <v>850000</v>
      </c>
      <c r="U276" s="182">
        <f t="shared" si="19"/>
        <v>2400000</v>
      </c>
      <c r="V276" s="182">
        <f t="shared" si="19"/>
        <v>1700000</v>
      </c>
      <c r="W276" s="182">
        <f t="shared" si="19"/>
        <v>1100000</v>
      </c>
      <c r="X276" s="182">
        <f t="shared" si="19"/>
        <v>1875000</v>
      </c>
      <c r="Y276" s="182">
        <f t="shared" si="19"/>
        <v>1375000</v>
      </c>
      <c r="Z276" s="182">
        <f t="shared" si="19"/>
        <v>525000</v>
      </c>
      <c r="AA276" s="182">
        <f t="shared" si="19"/>
        <v>275000</v>
      </c>
      <c r="AB276" s="182">
        <f t="shared" si="19"/>
        <v>12900000</v>
      </c>
      <c r="AC276" s="137"/>
    </row>
    <row r="277" spans="1:29" ht="5.0999999999999996" customHeight="1" x14ac:dyDescent="0.25">
      <c r="A277" s="183"/>
      <c r="B277" s="184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4"/>
      <c r="P277" s="186"/>
      <c r="Q277" s="186"/>
      <c r="R277" s="186"/>
      <c r="S277" s="186"/>
      <c r="T277" s="186"/>
      <c r="U277" s="186"/>
      <c r="V277" s="186"/>
      <c r="W277" s="186"/>
      <c r="X277" s="186"/>
      <c r="Y277" s="186"/>
      <c r="Z277" s="186"/>
      <c r="AA277" s="186"/>
      <c r="AB277" s="186"/>
      <c r="AC277" s="110"/>
    </row>
    <row r="278" spans="1:29" ht="18.75" x14ac:dyDescent="0.3">
      <c r="A278" s="130" t="s">
        <v>299</v>
      </c>
      <c r="B278" s="162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  <c r="AA278" s="61"/>
      <c r="AB278" s="61"/>
      <c r="AC278" s="34"/>
    </row>
    <row r="279" spans="1:29" x14ac:dyDescent="0.25">
      <c r="A279" s="108" t="s">
        <v>177</v>
      </c>
      <c r="B279" s="140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40"/>
      <c r="P279" s="140"/>
      <c r="Q279" s="140"/>
      <c r="R279" s="140"/>
      <c r="S279" s="140"/>
      <c r="T279" s="140"/>
      <c r="U279" s="140"/>
      <c r="V279" s="140"/>
      <c r="W279" s="140"/>
      <c r="X279" s="140"/>
      <c r="Y279" s="140"/>
      <c r="Z279" s="140"/>
      <c r="AA279" s="140"/>
      <c r="AB279" s="187"/>
      <c r="AC279" s="34"/>
    </row>
    <row r="280" spans="1:29" x14ac:dyDescent="0.25">
      <c r="A280" s="68" t="s">
        <v>300</v>
      </c>
      <c r="B280" s="188" t="s">
        <v>301</v>
      </c>
      <c r="C280" s="189"/>
      <c r="D280" s="190"/>
      <c r="E280" s="190"/>
      <c r="F280" s="190">
        <v>1</v>
      </c>
      <c r="G280" s="190"/>
      <c r="H280" s="190"/>
      <c r="I280" s="190"/>
      <c r="J280" s="190"/>
      <c r="K280" s="189"/>
      <c r="L280" s="189"/>
      <c r="M280" s="189"/>
      <c r="N280" s="189"/>
      <c r="O280" s="191">
        <f>SUM(C280:N280)</f>
        <v>1</v>
      </c>
      <c r="P280" s="188"/>
      <c r="Q280" s="188"/>
      <c r="R280" s="192"/>
      <c r="S280" s="192">
        <v>150000</v>
      </c>
      <c r="T280" s="192"/>
      <c r="U280" s="192"/>
      <c r="V280" s="192"/>
      <c r="W280" s="192"/>
      <c r="X280" s="188"/>
      <c r="Y280" s="188"/>
      <c r="Z280" s="188"/>
      <c r="AA280" s="188"/>
      <c r="AB280" s="193">
        <f>SUM(P280:AA280)</f>
        <v>150000</v>
      </c>
      <c r="AC280" s="194"/>
    </row>
    <row r="281" spans="1:29" x14ac:dyDescent="0.25">
      <c r="A281" s="68"/>
      <c r="B281" s="188" t="s">
        <v>88</v>
      </c>
      <c r="C281" s="189"/>
      <c r="D281" s="190"/>
      <c r="E281" s="190"/>
      <c r="F281" s="190">
        <v>15</v>
      </c>
      <c r="G281" s="190"/>
      <c r="H281" s="190"/>
      <c r="I281" s="190"/>
      <c r="J281" s="190"/>
      <c r="K281" s="189"/>
      <c r="L281" s="189"/>
      <c r="M281" s="189"/>
      <c r="N281" s="189"/>
      <c r="O281" s="191">
        <f>SUM(C281:N281)</f>
        <v>15</v>
      </c>
      <c r="P281" s="188"/>
      <c r="Q281" s="188"/>
      <c r="R281" s="192"/>
      <c r="S281" s="192"/>
      <c r="T281" s="192"/>
      <c r="U281" s="192"/>
      <c r="V281" s="192"/>
      <c r="W281" s="192"/>
      <c r="X281" s="188"/>
      <c r="Y281" s="188"/>
      <c r="Z281" s="188"/>
      <c r="AA281" s="188"/>
      <c r="AB281" s="193"/>
      <c r="AC281" s="194"/>
    </row>
    <row r="282" spans="1:29" ht="30" x14ac:dyDescent="0.25">
      <c r="A282" s="68" t="s">
        <v>302</v>
      </c>
      <c r="B282" s="188" t="s">
        <v>303</v>
      </c>
      <c r="C282" s="189"/>
      <c r="D282" s="190"/>
      <c r="E282" s="190"/>
      <c r="F282" s="190"/>
      <c r="G282" s="190"/>
      <c r="H282" s="190"/>
      <c r="I282" s="190"/>
      <c r="J282" s="190"/>
      <c r="K282" s="189"/>
      <c r="L282" s="190">
        <v>1</v>
      </c>
      <c r="M282" s="189"/>
      <c r="N282" s="189"/>
      <c r="O282" s="191">
        <f>SUM(C282:N282)</f>
        <v>1</v>
      </c>
      <c r="P282" s="188"/>
      <c r="Q282" s="188"/>
      <c r="R282" s="192"/>
      <c r="S282" s="188"/>
      <c r="T282" s="192"/>
      <c r="U282" s="192"/>
      <c r="V282" s="192"/>
      <c r="W282" s="192"/>
      <c r="X282" s="188"/>
      <c r="Y282" s="192">
        <v>200000</v>
      </c>
      <c r="Z282" s="188"/>
      <c r="AA282" s="188"/>
      <c r="AB282" s="193">
        <f>SUM(P282:AA282)</f>
        <v>200000</v>
      </c>
      <c r="AC282" s="559" t="s">
        <v>304</v>
      </c>
    </row>
    <row r="283" spans="1:29" x14ac:dyDescent="0.25">
      <c r="A283" s="195" t="s">
        <v>243</v>
      </c>
      <c r="B283" s="188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140"/>
      <c r="P283" s="188"/>
      <c r="Q283" s="188"/>
      <c r="R283" s="188"/>
      <c r="S283" s="188"/>
      <c r="T283" s="188"/>
      <c r="U283" s="192"/>
      <c r="V283" s="192"/>
      <c r="W283" s="192"/>
      <c r="X283" s="188"/>
      <c r="Y283" s="188"/>
      <c r="Z283" s="188"/>
      <c r="AA283" s="188"/>
      <c r="AB283" s="193">
        <f>SUM(P283:AA283)</f>
        <v>0</v>
      </c>
      <c r="AC283" s="34"/>
    </row>
    <row r="284" spans="1:29" x14ac:dyDescent="0.25">
      <c r="A284" s="68" t="s">
        <v>305</v>
      </c>
      <c r="B284" s="188" t="s">
        <v>214</v>
      </c>
      <c r="C284" s="76"/>
      <c r="D284" s="76"/>
      <c r="E284" s="76"/>
      <c r="F284" s="76"/>
      <c r="G284" s="76"/>
      <c r="H284" s="190">
        <v>1</v>
      </c>
      <c r="I284" s="190">
        <v>1</v>
      </c>
      <c r="J284" s="76"/>
      <c r="K284" s="76"/>
      <c r="L284" s="76"/>
      <c r="M284" s="76"/>
      <c r="N284" s="76"/>
      <c r="O284" s="140">
        <f t="shared" ref="O284:O298" si="20">SUM(C284:N284)</f>
        <v>2</v>
      </c>
      <c r="P284" s="188"/>
      <c r="Q284" s="188"/>
      <c r="R284" s="188"/>
      <c r="S284" s="188"/>
      <c r="T284" s="188"/>
      <c r="U284" s="192">
        <v>500000</v>
      </c>
      <c r="V284" s="192">
        <v>400000</v>
      </c>
      <c r="W284" s="192"/>
      <c r="X284" s="192"/>
      <c r="Y284" s="188"/>
      <c r="Z284" s="188"/>
      <c r="AA284" s="188"/>
      <c r="AB284" s="193">
        <f>SUM(P284:AA284)</f>
        <v>900000</v>
      </c>
      <c r="AC284" s="34"/>
    </row>
    <row r="285" spans="1:29" x14ac:dyDescent="0.25">
      <c r="A285" s="68"/>
      <c r="B285" s="188" t="s">
        <v>88</v>
      </c>
      <c r="C285" s="76"/>
      <c r="D285" s="76"/>
      <c r="E285" s="76"/>
      <c r="F285" s="76"/>
      <c r="G285" s="76"/>
      <c r="H285" s="190">
        <v>25</v>
      </c>
      <c r="I285" s="190">
        <v>25</v>
      </c>
      <c r="J285" s="76"/>
      <c r="K285" s="76"/>
      <c r="L285" s="76"/>
      <c r="M285" s="76"/>
      <c r="N285" s="76"/>
      <c r="O285" s="140">
        <f t="shared" si="20"/>
        <v>50</v>
      </c>
      <c r="P285" s="188"/>
      <c r="Q285" s="188"/>
      <c r="R285" s="188"/>
      <c r="S285" s="188"/>
      <c r="T285" s="188"/>
      <c r="U285" s="192"/>
      <c r="V285" s="192"/>
      <c r="W285" s="192"/>
      <c r="X285" s="192"/>
      <c r="Y285" s="188"/>
      <c r="Z285" s="188"/>
      <c r="AA285" s="188"/>
      <c r="AB285" s="193"/>
      <c r="AC285" s="34"/>
    </row>
    <row r="286" spans="1:29" x14ac:dyDescent="0.25">
      <c r="A286" s="68" t="s">
        <v>306</v>
      </c>
      <c r="B286" s="188" t="s">
        <v>214</v>
      </c>
      <c r="C286" s="76">
        <v>1</v>
      </c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140">
        <f t="shared" si="20"/>
        <v>1</v>
      </c>
      <c r="P286" s="192">
        <v>500000</v>
      </c>
      <c r="Q286" s="192">
        <v>1000000</v>
      </c>
      <c r="R286" s="192">
        <v>3000000</v>
      </c>
      <c r="S286" s="188"/>
      <c r="T286" s="188"/>
      <c r="U286" s="188"/>
      <c r="V286" s="188"/>
      <c r="W286" s="188"/>
      <c r="X286" s="188"/>
      <c r="Y286" s="188"/>
      <c r="Z286" s="188"/>
      <c r="AA286" s="188"/>
      <c r="AB286" s="193">
        <f>SUM(P286:AA286)</f>
        <v>4500000</v>
      </c>
      <c r="AC286" s="34"/>
    </row>
    <row r="287" spans="1:29" x14ac:dyDescent="0.25">
      <c r="A287" s="68"/>
      <c r="B287" s="188" t="s">
        <v>88</v>
      </c>
      <c r="C287" s="76">
        <v>20</v>
      </c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140">
        <f t="shared" si="20"/>
        <v>20</v>
      </c>
      <c r="P287" s="192"/>
      <c r="Q287" s="192"/>
      <c r="R287" s="192"/>
      <c r="S287" s="188"/>
      <c r="T287" s="188"/>
      <c r="U287" s="188"/>
      <c r="V287" s="188"/>
      <c r="W287" s="188"/>
      <c r="X287" s="188"/>
      <c r="Y287" s="188"/>
      <c r="Z287" s="188"/>
      <c r="AA287" s="188"/>
      <c r="AB287" s="193"/>
      <c r="AC287" s="34"/>
    </row>
    <row r="288" spans="1:29" x14ac:dyDescent="0.25">
      <c r="A288" s="68" t="s">
        <v>307</v>
      </c>
      <c r="B288" s="188" t="s">
        <v>308</v>
      </c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>
        <v>1</v>
      </c>
      <c r="N288" s="76"/>
      <c r="O288" s="140">
        <f t="shared" si="20"/>
        <v>1</v>
      </c>
      <c r="P288" s="188"/>
      <c r="Q288" s="188"/>
      <c r="R288" s="188"/>
      <c r="S288" s="188"/>
      <c r="T288" s="188"/>
      <c r="U288" s="188"/>
      <c r="V288" s="188"/>
      <c r="W288" s="188"/>
      <c r="X288" s="188"/>
      <c r="Y288" s="188"/>
      <c r="Z288" s="192">
        <v>641840</v>
      </c>
      <c r="AA288" s="188"/>
      <c r="AB288" s="193">
        <f>SUM(P288:AA288)</f>
        <v>641840</v>
      </c>
      <c r="AC288" s="34"/>
    </row>
    <row r="289" spans="1:29" x14ac:dyDescent="0.25">
      <c r="A289" s="68"/>
      <c r="B289" s="188" t="s">
        <v>88</v>
      </c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>
        <v>15</v>
      </c>
      <c r="N289" s="76"/>
      <c r="O289" s="140">
        <f t="shared" si="20"/>
        <v>15</v>
      </c>
      <c r="P289" s="188"/>
      <c r="Q289" s="188"/>
      <c r="R289" s="188"/>
      <c r="S289" s="188"/>
      <c r="T289" s="188"/>
      <c r="U289" s="188"/>
      <c r="V289" s="188"/>
      <c r="W289" s="188"/>
      <c r="X289" s="188"/>
      <c r="Y289" s="188"/>
      <c r="Z289" s="192"/>
      <c r="AA289" s="188"/>
      <c r="AB289" s="193"/>
      <c r="AC289" s="34"/>
    </row>
    <row r="290" spans="1:29" x14ac:dyDescent="0.25">
      <c r="A290" s="195" t="s">
        <v>309</v>
      </c>
      <c r="B290" s="188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140"/>
      <c r="P290" s="188"/>
      <c r="Q290" s="188"/>
      <c r="R290" s="188"/>
      <c r="S290" s="188"/>
      <c r="T290" s="188"/>
      <c r="U290" s="188"/>
      <c r="V290" s="188"/>
      <c r="W290" s="188"/>
      <c r="X290" s="188"/>
      <c r="Y290" s="188"/>
      <c r="Z290" s="188"/>
      <c r="AA290" s="188"/>
      <c r="AB290" s="193"/>
      <c r="AC290" s="34"/>
    </row>
    <row r="291" spans="1:29" x14ac:dyDescent="0.25">
      <c r="A291" s="68" t="s">
        <v>310</v>
      </c>
      <c r="B291" s="188" t="s">
        <v>311</v>
      </c>
      <c r="C291" s="76"/>
      <c r="D291" s="76"/>
      <c r="E291" s="76"/>
      <c r="F291" s="76"/>
      <c r="G291" s="76">
        <v>1</v>
      </c>
      <c r="H291" s="76"/>
      <c r="I291" s="76"/>
      <c r="J291" s="76"/>
      <c r="K291" s="76"/>
      <c r="L291" s="76"/>
      <c r="M291" s="76"/>
      <c r="N291" s="76"/>
      <c r="O291" s="140">
        <f t="shared" si="20"/>
        <v>1</v>
      </c>
      <c r="P291" s="188"/>
      <c r="Q291" s="188"/>
      <c r="R291" s="188"/>
      <c r="S291" s="188"/>
      <c r="T291" s="192">
        <v>1500000</v>
      </c>
      <c r="U291" s="188"/>
      <c r="V291" s="188"/>
      <c r="W291" s="188"/>
      <c r="X291" s="188"/>
      <c r="Y291" s="188"/>
      <c r="Z291" s="188"/>
      <c r="AA291" s="188"/>
      <c r="AB291" s="193">
        <f t="shared" ref="AB291:AB299" si="21">SUM(P291:AA291)</f>
        <v>1500000</v>
      </c>
      <c r="AC291" s="34"/>
    </row>
    <row r="292" spans="1:29" x14ac:dyDescent="0.25">
      <c r="A292" s="68"/>
      <c r="B292" s="188" t="s">
        <v>88</v>
      </c>
      <c r="C292" s="76"/>
      <c r="D292" s="76"/>
      <c r="E292" s="76"/>
      <c r="F292" s="76"/>
      <c r="G292" s="76">
        <v>300</v>
      </c>
      <c r="H292" s="76"/>
      <c r="I292" s="76"/>
      <c r="J292" s="76"/>
      <c r="K292" s="76"/>
      <c r="L292" s="76"/>
      <c r="M292" s="76"/>
      <c r="N292" s="76"/>
      <c r="O292" s="140">
        <f t="shared" si="20"/>
        <v>300</v>
      </c>
      <c r="P292" s="188"/>
      <c r="Q292" s="188"/>
      <c r="R292" s="188"/>
      <c r="S292" s="188"/>
      <c r="T292" s="192"/>
      <c r="U292" s="188"/>
      <c r="V292" s="188"/>
      <c r="W292" s="188"/>
      <c r="X292" s="188"/>
      <c r="Y292" s="188"/>
      <c r="Z292" s="188"/>
      <c r="AA292" s="188"/>
      <c r="AB292" s="193"/>
      <c r="AC292" s="34"/>
    </row>
    <row r="293" spans="1:29" ht="30" x14ac:dyDescent="0.25">
      <c r="A293" s="68" t="s">
        <v>312</v>
      </c>
      <c r="B293" s="188" t="s">
        <v>313</v>
      </c>
      <c r="C293" s="76"/>
      <c r="D293" s="76">
        <v>1</v>
      </c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140">
        <f t="shared" si="20"/>
        <v>1</v>
      </c>
      <c r="P293" s="192"/>
      <c r="Q293" s="196">
        <v>500000</v>
      </c>
      <c r="R293" s="188"/>
      <c r="S293" s="188"/>
      <c r="T293" s="188"/>
      <c r="U293" s="188"/>
      <c r="V293" s="188"/>
      <c r="W293" s="188"/>
      <c r="X293" s="188"/>
      <c r="Y293" s="188"/>
      <c r="Z293" s="188"/>
      <c r="AA293" s="188"/>
      <c r="AB293" s="193">
        <f t="shared" si="21"/>
        <v>500000</v>
      </c>
      <c r="AC293" s="34"/>
    </row>
    <row r="294" spans="1:29" x14ac:dyDescent="0.25">
      <c r="A294" s="68"/>
      <c r="B294" s="188" t="s">
        <v>88</v>
      </c>
      <c r="C294" s="76"/>
      <c r="D294" s="76">
        <v>35</v>
      </c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140">
        <f t="shared" si="20"/>
        <v>35</v>
      </c>
      <c r="P294" s="192"/>
      <c r="Q294" s="188"/>
      <c r="R294" s="188"/>
      <c r="S294" s="188"/>
      <c r="T294" s="188"/>
      <c r="U294" s="188"/>
      <c r="V294" s="188"/>
      <c r="W294" s="188"/>
      <c r="X294" s="188"/>
      <c r="Y294" s="188"/>
      <c r="Z294" s="188"/>
      <c r="AA294" s="188"/>
      <c r="AB294" s="193"/>
      <c r="AC294" s="34"/>
    </row>
    <row r="295" spans="1:29" x14ac:dyDescent="0.25">
      <c r="A295" s="68" t="s">
        <v>314</v>
      </c>
      <c r="B295" s="188" t="s">
        <v>315</v>
      </c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>
        <v>1</v>
      </c>
      <c r="O295" s="140">
        <f t="shared" si="20"/>
        <v>1</v>
      </c>
      <c r="P295" s="188"/>
      <c r="Q295" s="188"/>
      <c r="R295" s="188"/>
      <c r="S295" s="188"/>
      <c r="T295" s="188"/>
      <c r="U295" s="188"/>
      <c r="V295" s="188"/>
      <c r="W295" s="188"/>
      <c r="X295" s="188"/>
      <c r="Y295" s="188"/>
      <c r="Z295" s="188"/>
      <c r="AA295" s="192">
        <v>450000</v>
      </c>
      <c r="AB295" s="193">
        <f t="shared" si="21"/>
        <v>450000</v>
      </c>
      <c r="AC295" s="34"/>
    </row>
    <row r="296" spans="1:29" x14ac:dyDescent="0.25">
      <c r="A296" s="68"/>
      <c r="B296" s="188" t="s">
        <v>88</v>
      </c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>
        <v>25</v>
      </c>
      <c r="O296" s="140">
        <f t="shared" si="20"/>
        <v>25</v>
      </c>
      <c r="P296" s="188"/>
      <c r="Q296" s="188"/>
      <c r="R296" s="188"/>
      <c r="S296" s="188"/>
      <c r="T296" s="188"/>
      <c r="U296" s="188"/>
      <c r="V296" s="188"/>
      <c r="W296" s="188"/>
      <c r="X296" s="188"/>
      <c r="Y296" s="188"/>
      <c r="Z296" s="188"/>
      <c r="AA296" s="192"/>
      <c r="AB296" s="193"/>
      <c r="AC296" s="34"/>
    </row>
    <row r="297" spans="1:29" x14ac:dyDescent="0.25">
      <c r="A297" s="188" t="s">
        <v>316</v>
      </c>
      <c r="B297" s="188" t="s">
        <v>317</v>
      </c>
      <c r="C297" s="76"/>
      <c r="D297" s="76"/>
      <c r="E297" s="76"/>
      <c r="F297" s="76"/>
      <c r="G297" s="76"/>
      <c r="H297" s="76"/>
      <c r="I297" s="76"/>
      <c r="J297" s="76"/>
      <c r="K297" s="76"/>
      <c r="L297" s="76">
        <v>2</v>
      </c>
      <c r="M297" s="76"/>
      <c r="N297" s="76"/>
      <c r="O297" s="140">
        <f t="shared" si="20"/>
        <v>2</v>
      </c>
      <c r="P297" s="188"/>
      <c r="Q297" s="188"/>
      <c r="R297" s="188"/>
      <c r="S297" s="188"/>
      <c r="T297" s="188"/>
      <c r="U297" s="188"/>
      <c r="V297" s="188"/>
      <c r="W297" s="192"/>
      <c r="X297" s="188"/>
      <c r="Y297" s="192">
        <v>400000</v>
      </c>
      <c r="Z297" s="188"/>
      <c r="AA297" s="188"/>
      <c r="AB297" s="193">
        <f t="shared" si="21"/>
        <v>400000</v>
      </c>
      <c r="AC297" s="34"/>
    </row>
    <row r="298" spans="1:29" x14ac:dyDescent="0.25">
      <c r="A298" s="68" t="s">
        <v>318</v>
      </c>
      <c r="B298" s="188" t="s">
        <v>319</v>
      </c>
      <c r="C298" s="76"/>
      <c r="D298" s="76"/>
      <c r="E298" s="76">
        <v>256</v>
      </c>
      <c r="F298" s="76"/>
      <c r="G298" s="76"/>
      <c r="H298" s="76"/>
      <c r="I298" s="76"/>
      <c r="J298" s="76"/>
      <c r="K298" s="76"/>
      <c r="L298" s="76"/>
      <c r="M298" s="76"/>
      <c r="N298" s="76"/>
      <c r="O298" s="140">
        <f t="shared" si="20"/>
        <v>256</v>
      </c>
      <c r="P298" s="188"/>
      <c r="Q298" s="188"/>
      <c r="R298" s="192">
        <v>253440</v>
      </c>
      <c r="S298" s="188"/>
      <c r="T298" s="188"/>
      <c r="U298" s="192">
        <v>253440</v>
      </c>
      <c r="V298" s="188"/>
      <c r="W298" s="188"/>
      <c r="X298" s="192">
        <v>253440</v>
      </c>
      <c r="Y298" s="188"/>
      <c r="Z298" s="188"/>
      <c r="AA298" s="192">
        <v>253440</v>
      </c>
      <c r="AB298" s="193">
        <f t="shared" si="21"/>
        <v>1013760</v>
      </c>
      <c r="AC298" s="34"/>
    </row>
    <row r="299" spans="1:29" x14ac:dyDescent="0.25">
      <c r="A299" s="68" t="s">
        <v>320</v>
      </c>
      <c r="B299" s="188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140"/>
      <c r="P299" s="192">
        <v>75000</v>
      </c>
      <c r="Q299" s="192">
        <v>75000</v>
      </c>
      <c r="R299" s="192">
        <v>100000</v>
      </c>
      <c r="S299" s="192">
        <v>100000</v>
      </c>
      <c r="T299" s="192">
        <v>100000</v>
      </c>
      <c r="U299" s="192">
        <v>100000</v>
      </c>
      <c r="V299" s="192">
        <v>100000</v>
      </c>
      <c r="W299" s="192">
        <v>75000</v>
      </c>
      <c r="X299" s="192">
        <v>75000</v>
      </c>
      <c r="Y299" s="192">
        <v>75000</v>
      </c>
      <c r="Z299" s="192">
        <v>75000</v>
      </c>
      <c r="AA299" s="192">
        <v>74400</v>
      </c>
      <c r="AB299" s="193">
        <f t="shared" si="21"/>
        <v>1024400</v>
      </c>
      <c r="AC299" s="34"/>
    </row>
    <row r="300" spans="1:29" x14ac:dyDescent="0.25">
      <c r="A300" s="125" t="s">
        <v>174</v>
      </c>
      <c r="B300" s="197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97"/>
      <c r="P300" s="198">
        <f t="shared" ref="P300:AA300" si="22">SUM(P282:P299)</f>
        <v>575000</v>
      </c>
      <c r="Q300" s="198">
        <f t="shared" si="22"/>
        <v>1575000</v>
      </c>
      <c r="R300" s="198">
        <f t="shared" si="22"/>
        <v>3353440</v>
      </c>
      <c r="S300" s="198">
        <f t="shared" si="22"/>
        <v>100000</v>
      </c>
      <c r="T300" s="198">
        <f t="shared" si="22"/>
        <v>1600000</v>
      </c>
      <c r="U300" s="198">
        <f t="shared" si="22"/>
        <v>853440</v>
      </c>
      <c r="V300" s="198">
        <f t="shared" si="22"/>
        <v>500000</v>
      </c>
      <c r="W300" s="198">
        <f t="shared" si="22"/>
        <v>75000</v>
      </c>
      <c r="X300" s="198">
        <f t="shared" si="22"/>
        <v>328440</v>
      </c>
      <c r="Y300" s="198">
        <f t="shared" si="22"/>
        <v>675000</v>
      </c>
      <c r="Z300" s="198">
        <f t="shared" si="22"/>
        <v>716840</v>
      </c>
      <c r="AA300" s="198">
        <f t="shared" si="22"/>
        <v>777840</v>
      </c>
      <c r="AB300" s="198">
        <f>SUM(AB280:AB299)</f>
        <v>11280000</v>
      </c>
      <c r="AC300" s="137"/>
    </row>
    <row r="301" spans="1:29" ht="5.0999999999999996" customHeight="1" x14ac:dyDescent="0.25">
      <c r="A301" s="50"/>
      <c r="B301" s="61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  <c r="AA301" s="61"/>
      <c r="AB301" s="61"/>
      <c r="AC301" s="34"/>
    </row>
    <row r="302" spans="1:29" ht="18.75" x14ac:dyDescent="0.3">
      <c r="A302" s="130" t="s">
        <v>321</v>
      </c>
      <c r="B302" s="61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  <c r="AA302" s="61"/>
      <c r="AB302" s="61"/>
      <c r="AC302" s="34"/>
    </row>
    <row r="303" spans="1:29" x14ac:dyDescent="0.25">
      <c r="A303" s="195" t="s">
        <v>177</v>
      </c>
      <c r="B303" s="191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40"/>
      <c r="P303" s="140"/>
      <c r="Q303" s="140"/>
      <c r="R303" s="140"/>
      <c r="S303" s="140"/>
      <c r="T303" s="140"/>
      <c r="U303" s="140"/>
      <c r="V303" s="140"/>
      <c r="W303" s="140"/>
      <c r="X303" s="140"/>
      <c r="Y303" s="140"/>
      <c r="Z303" s="140"/>
      <c r="AA303" s="140"/>
      <c r="AB303" s="187"/>
      <c r="AC303" s="110"/>
    </row>
    <row r="304" spans="1:29" ht="30" x14ac:dyDescent="0.25">
      <c r="A304" s="68" t="s">
        <v>322</v>
      </c>
      <c r="B304" s="188" t="s">
        <v>323</v>
      </c>
      <c r="C304" s="189"/>
      <c r="D304" s="189"/>
      <c r="E304" s="190"/>
      <c r="F304" s="190"/>
      <c r="G304" s="190"/>
      <c r="H304" s="190"/>
      <c r="I304" s="199">
        <v>3500</v>
      </c>
      <c r="J304" s="189"/>
      <c r="K304" s="189"/>
      <c r="L304" s="189"/>
      <c r="M304" s="189"/>
      <c r="N304" s="189"/>
      <c r="O304" s="200">
        <f>SUM(C304:N304)</f>
        <v>3500</v>
      </c>
      <c r="P304" s="192"/>
      <c r="Q304" s="192"/>
      <c r="R304" s="192"/>
      <c r="S304" s="192"/>
      <c r="T304" s="192">
        <v>78560</v>
      </c>
      <c r="U304" s="192">
        <v>70000</v>
      </c>
      <c r="V304" s="192">
        <v>30000</v>
      </c>
      <c r="W304" s="192"/>
      <c r="X304" s="192"/>
      <c r="Y304" s="192"/>
      <c r="Z304" s="192"/>
      <c r="AA304" s="192"/>
      <c r="AB304" s="193">
        <f>SUM(P304:AA304)</f>
        <v>178560</v>
      </c>
      <c r="AC304" s="201"/>
    </row>
    <row r="305" spans="1:29" x14ac:dyDescent="0.25">
      <c r="A305" s="195" t="s">
        <v>243</v>
      </c>
      <c r="B305" s="188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140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  <c r="AA305" s="187"/>
      <c r="AB305" s="150"/>
      <c r="AC305" s="110"/>
    </row>
    <row r="306" spans="1:29" x14ac:dyDescent="0.25">
      <c r="A306" s="68" t="s">
        <v>305</v>
      </c>
      <c r="B306" s="188" t="s">
        <v>246</v>
      </c>
      <c r="C306" s="76"/>
      <c r="D306" s="76"/>
      <c r="E306" s="76"/>
      <c r="F306" s="76">
        <v>1</v>
      </c>
      <c r="G306" s="76"/>
      <c r="H306" s="76">
        <v>1</v>
      </c>
      <c r="I306" s="76">
        <v>1</v>
      </c>
      <c r="J306" s="76"/>
      <c r="K306" s="76">
        <v>1</v>
      </c>
      <c r="L306" s="76"/>
      <c r="M306" s="76"/>
      <c r="N306" s="76"/>
      <c r="O306" s="140">
        <f>SUM(C306:N306)</f>
        <v>4</v>
      </c>
      <c r="P306" s="187"/>
      <c r="Q306" s="187"/>
      <c r="R306" s="187"/>
      <c r="S306" s="187">
        <v>400000</v>
      </c>
      <c r="T306" s="187"/>
      <c r="U306" s="187">
        <v>350000</v>
      </c>
      <c r="V306" s="187">
        <v>400000</v>
      </c>
      <c r="W306" s="187"/>
      <c r="X306" s="187">
        <v>400000</v>
      </c>
      <c r="Y306" s="187"/>
      <c r="Z306" s="187"/>
      <c r="AA306" s="187"/>
      <c r="AB306" s="150">
        <f>SUM(P306:AA306)</f>
        <v>1550000</v>
      </c>
      <c r="AC306" s="110"/>
    </row>
    <row r="307" spans="1:29" x14ac:dyDescent="0.25">
      <c r="A307" s="68"/>
      <c r="B307" s="188" t="s">
        <v>88</v>
      </c>
      <c r="C307" s="76"/>
      <c r="D307" s="76"/>
      <c r="E307" s="76"/>
      <c r="F307" s="76">
        <v>25</v>
      </c>
      <c r="G307" s="76"/>
      <c r="H307" s="76">
        <v>25</v>
      </c>
      <c r="I307" s="76">
        <v>25</v>
      </c>
      <c r="J307" s="76"/>
      <c r="K307" s="76">
        <v>25</v>
      </c>
      <c r="L307" s="76"/>
      <c r="M307" s="76"/>
      <c r="N307" s="76"/>
      <c r="O307" s="140">
        <f t="shared" ref="O307:O313" si="23">SUM(C307:N307)</f>
        <v>100</v>
      </c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7"/>
      <c r="AA307" s="187"/>
      <c r="AB307" s="150"/>
      <c r="AC307" s="110"/>
    </row>
    <row r="308" spans="1:29" ht="44.25" customHeight="1" x14ac:dyDescent="0.25">
      <c r="A308" s="68" t="s">
        <v>324</v>
      </c>
      <c r="B308" s="188" t="s">
        <v>325</v>
      </c>
      <c r="C308" s="76"/>
      <c r="D308" s="76"/>
      <c r="E308" s="76">
        <v>1</v>
      </c>
      <c r="F308" s="76">
        <v>1</v>
      </c>
      <c r="G308" s="76"/>
      <c r="H308" s="76"/>
      <c r="I308" s="76"/>
      <c r="J308" s="76">
        <v>1</v>
      </c>
      <c r="K308" s="76">
        <v>1</v>
      </c>
      <c r="L308" s="76">
        <v>1</v>
      </c>
      <c r="M308" s="76">
        <v>1</v>
      </c>
      <c r="N308" s="76"/>
      <c r="O308" s="140">
        <f t="shared" si="23"/>
        <v>6</v>
      </c>
      <c r="P308" s="187"/>
      <c r="Q308" s="187"/>
      <c r="R308" s="187">
        <v>250000</v>
      </c>
      <c r="S308" s="187">
        <v>500000</v>
      </c>
      <c r="T308" s="187"/>
      <c r="U308" s="187"/>
      <c r="V308" s="187"/>
      <c r="W308" s="187">
        <v>400000</v>
      </c>
      <c r="X308" s="187">
        <v>500000</v>
      </c>
      <c r="Y308" s="187">
        <v>400000</v>
      </c>
      <c r="Z308" s="187">
        <v>400000</v>
      </c>
      <c r="AA308" s="187"/>
      <c r="AB308" s="150">
        <f>SUM(P308:AA308)</f>
        <v>2450000</v>
      </c>
      <c r="AC308" s="110"/>
    </row>
    <row r="309" spans="1:29" x14ac:dyDescent="0.25">
      <c r="A309" s="202"/>
      <c r="B309" s="188" t="s">
        <v>88</v>
      </c>
      <c r="C309" s="76"/>
      <c r="D309" s="76"/>
      <c r="E309" s="76">
        <v>50</v>
      </c>
      <c r="F309" s="76">
        <v>150</v>
      </c>
      <c r="G309" s="76"/>
      <c r="H309" s="76"/>
      <c r="I309" s="76"/>
      <c r="J309" s="76">
        <v>150</v>
      </c>
      <c r="K309" s="76">
        <v>150</v>
      </c>
      <c r="L309" s="76">
        <v>150</v>
      </c>
      <c r="M309" s="76">
        <v>150</v>
      </c>
      <c r="N309" s="76"/>
      <c r="O309" s="140">
        <f t="shared" si="23"/>
        <v>800</v>
      </c>
      <c r="P309" s="187"/>
      <c r="Q309" s="187"/>
      <c r="R309" s="187"/>
      <c r="S309" s="187"/>
      <c r="T309" s="187"/>
      <c r="U309" s="187"/>
      <c r="V309" s="187"/>
      <c r="W309" s="187"/>
      <c r="X309" s="187"/>
      <c r="Y309" s="187"/>
      <c r="Z309" s="187"/>
      <c r="AA309" s="187"/>
      <c r="AB309" s="150"/>
      <c r="AC309" s="110"/>
    </row>
    <row r="310" spans="1:29" x14ac:dyDescent="0.25">
      <c r="A310" s="68" t="s">
        <v>318</v>
      </c>
      <c r="B310" s="188" t="s">
        <v>319</v>
      </c>
      <c r="C310" s="76"/>
      <c r="D310" s="76"/>
      <c r="E310" s="76">
        <v>224</v>
      </c>
      <c r="F310" s="76"/>
      <c r="G310" s="76"/>
      <c r="H310" s="76"/>
      <c r="I310" s="76"/>
      <c r="J310" s="76"/>
      <c r="K310" s="76"/>
      <c r="L310" s="76"/>
      <c r="M310" s="76"/>
      <c r="N310" s="76"/>
      <c r="O310" s="140">
        <f t="shared" si="23"/>
        <v>224</v>
      </c>
      <c r="P310" s="187"/>
      <c r="Q310" s="187"/>
      <c r="R310" s="187">
        <v>221760</v>
      </c>
      <c r="S310" s="187"/>
      <c r="T310" s="187"/>
      <c r="U310" s="187">
        <v>221760</v>
      </c>
      <c r="V310" s="187"/>
      <c r="W310" s="187"/>
      <c r="X310" s="187">
        <v>221760</v>
      </c>
      <c r="Y310" s="187"/>
      <c r="Z310" s="187"/>
      <c r="AA310" s="187">
        <v>221760</v>
      </c>
      <c r="AB310" s="150">
        <f>SUM(P310:AA310)</f>
        <v>887040</v>
      </c>
      <c r="AC310" s="110"/>
    </row>
    <row r="311" spans="1:29" ht="30" x14ac:dyDescent="0.25">
      <c r="A311" s="68" t="s">
        <v>326</v>
      </c>
      <c r="B311" s="188" t="s">
        <v>319</v>
      </c>
      <c r="C311" s="76"/>
      <c r="D311" s="76"/>
      <c r="E311" s="76"/>
      <c r="F311" s="203">
        <v>2400</v>
      </c>
      <c r="G311" s="76"/>
      <c r="H311" s="76"/>
      <c r="I311" s="76"/>
      <c r="J311" s="76"/>
      <c r="K311" s="76"/>
      <c r="L311" s="203">
        <v>2400</v>
      </c>
      <c r="M311" s="76"/>
      <c r="N311" s="76"/>
      <c r="O311" s="141">
        <f t="shared" si="23"/>
        <v>4800</v>
      </c>
      <c r="P311" s="187"/>
      <c r="Q311" s="187"/>
      <c r="R311" s="187"/>
      <c r="S311" s="187">
        <f>2400*50</f>
        <v>120000</v>
      </c>
      <c r="T311" s="187"/>
      <c r="U311" s="187"/>
      <c r="V311" s="187"/>
      <c r="W311" s="187"/>
      <c r="X311" s="187"/>
      <c r="Y311" s="187">
        <v>120000</v>
      </c>
      <c r="Z311" s="187"/>
      <c r="AA311" s="187"/>
      <c r="AB311" s="150">
        <f>SUM(P311:AA311)</f>
        <v>240000</v>
      </c>
      <c r="AC311" s="110"/>
    </row>
    <row r="312" spans="1:29" x14ac:dyDescent="0.25">
      <c r="A312" s="204" t="s">
        <v>327</v>
      </c>
      <c r="B312" s="188" t="s">
        <v>316</v>
      </c>
      <c r="C312" s="76"/>
      <c r="D312" s="76"/>
      <c r="E312" s="76"/>
      <c r="F312" s="76"/>
      <c r="G312" s="76"/>
      <c r="H312" s="76"/>
      <c r="I312" s="76"/>
      <c r="J312" s="76"/>
      <c r="K312" s="76"/>
      <c r="L312" s="76">
        <v>2</v>
      </c>
      <c r="M312" s="76"/>
      <c r="N312" s="76"/>
      <c r="O312" s="140">
        <f t="shared" si="23"/>
        <v>2</v>
      </c>
      <c r="P312" s="187"/>
      <c r="Q312" s="187"/>
      <c r="R312" s="187"/>
      <c r="S312" s="187"/>
      <c r="T312" s="187"/>
      <c r="U312" s="187"/>
      <c r="V312" s="187"/>
      <c r="W312" s="187"/>
      <c r="X312" s="187"/>
      <c r="Y312" s="187">
        <v>700000</v>
      </c>
      <c r="Z312" s="187"/>
      <c r="AA312" s="187"/>
      <c r="AB312" s="150">
        <f>SUM(P312:AA312)</f>
        <v>700000</v>
      </c>
      <c r="AC312" s="110" t="s">
        <v>328</v>
      </c>
    </row>
    <row r="313" spans="1:29" x14ac:dyDescent="0.25">
      <c r="A313" s="68" t="s">
        <v>297</v>
      </c>
      <c r="B313" s="188" t="s">
        <v>222</v>
      </c>
      <c r="C313" s="76"/>
      <c r="D313" s="76"/>
      <c r="E313" s="76"/>
      <c r="F313" s="76"/>
      <c r="G313" s="76"/>
      <c r="H313" s="76"/>
      <c r="I313" s="76">
        <v>1</v>
      </c>
      <c r="J313" s="76"/>
      <c r="K313" s="76"/>
      <c r="L313" s="76"/>
      <c r="M313" s="76"/>
      <c r="N313" s="76"/>
      <c r="O313" s="140">
        <f t="shared" si="23"/>
        <v>1</v>
      </c>
      <c r="P313" s="187"/>
      <c r="Q313" s="187"/>
      <c r="R313" s="187"/>
      <c r="S313" s="187"/>
      <c r="T313" s="187"/>
      <c r="U313" s="187"/>
      <c r="V313" s="187">
        <v>400000</v>
      </c>
      <c r="W313" s="187"/>
      <c r="X313" s="187"/>
      <c r="Y313" s="187"/>
      <c r="Z313" s="187"/>
      <c r="AA313" s="187"/>
      <c r="AB313" s="150">
        <f>SUM(P313:AA313)</f>
        <v>400000</v>
      </c>
      <c r="AC313" s="110"/>
    </row>
    <row r="314" spans="1:29" x14ac:dyDescent="0.25">
      <c r="A314" s="68" t="s">
        <v>329</v>
      </c>
      <c r="B314" s="188"/>
      <c r="C314" s="76"/>
      <c r="D314" s="76"/>
      <c r="E314" s="76"/>
      <c r="F314" s="76"/>
      <c r="G314" s="76"/>
      <c r="H314" s="76"/>
      <c r="I314" s="76"/>
      <c r="J314" s="76"/>
      <c r="K314" s="76"/>
      <c r="L314" s="76"/>
      <c r="M314" s="76"/>
      <c r="N314" s="76"/>
      <c r="O314" s="140"/>
      <c r="P314" s="187">
        <v>85000</v>
      </c>
      <c r="Q314" s="187">
        <v>85000</v>
      </c>
      <c r="R314" s="187">
        <v>85000</v>
      </c>
      <c r="S314" s="187">
        <v>85000</v>
      </c>
      <c r="T314" s="187">
        <v>85000</v>
      </c>
      <c r="U314" s="187">
        <v>85000</v>
      </c>
      <c r="V314" s="187">
        <v>85000</v>
      </c>
      <c r="W314" s="187">
        <v>85000</v>
      </c>
      <c r="X314" s="187">
        <v>85000</v>
      </c>
      <c r="Y314" s="187">
        <v>85000</v>
      </c>
      <c r="Z314" s="187">
        <v>85000</v>
      </c>
      <c r="AA314" s="187">
        <v>99400</v>
      </c>
      <c r="AB314" s="150">
        <f>SUM(P314:AA314)</f>
        <v>1034400</v>
      </c>
      <c r="AC314" s="110"/>
    </row>
    <row r="315" spans="1:29" x14ac:dyDescent="0.25">
      <c r="A315" s="125" t="s">
        <v>174</v>
      </c>
      <c r="B315" s="197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97"/>
      <c r="P315" s="205">
        <f t="shared" ref="P315:AB315" si="24">SUM(P303:P314)</f>
        <v>85000</v>
      </c>
      <c r="Q315" s="205">
        <f t="shared" si="24"/>
        <v>85000</v>
      </c>
      <c r="R315" s="205">
        <f t="shared" si="24"/>
        <v>556760</v>
      </c>
      <c r="S315" s="205">
        <f t="shared" si="24"/>
        <v>1105000</v>
      </c>
      <c r="T315" s="205">
        <f t="shared" si="24"/>
        <v>163560</v>
      </c>
      <c r="U315" s="205">
        <f t="shared" si="24"/>
        <v>726760</v>
      </c>
      <c r="V315" s="205">
        <f t="shared" si="24"/>
        <v>915000</v>
      </c>
      <c r="W315" s="205">
        <f t="shared" si="24"/>
        <v>485000</v>
      </c>
      <c r="X315" s="205">
        <f t="shared" si="24"/>
        <v>1206760</v>
      </c>
      <c r="Y315" s="205">
        <f t="shared" si="24"/>
        <v>1305000</v>
      </c>
      <c r="Z315" s="205">
        <f t="shared" si="24"/>
        <v>485000</v>
      </c>
      <c r="AA315" s="205">
        <f t="shared" si="24"/>
        <v>321160</v>
      </c>
      <c r="AB315" s="205">
        <f t="shared" si="24"/>
        <v>7440000</v>
      </c>
      <c r="AC315" s="137"/>
    </row>
    <row r="316" spans="1:29" ht="5.0999999999999996" customHeight="1" x14ac:dyDescent="0.25">
      <c r="A316" s="132"/>
      <c r="B316" s="139"/>
      <c r="C316" s="76"/>
      <c r="D316" s="76"/>
      <c r="E316" s="76"/>
      <c r="F316" s="76"/>
      <c r="G316" s="76"/>
      <c r="H316" s="76"/>
      <c r="I316" s="76"/>
      <c r="J316" s="76"/>
      <c r="K316" s="76"/>
      <c r="L316" s="76"/>
      <c r="M316" s="76"/>
      <c r="N316" s="76"/>
      <c r="O316" s="139"/>
      <c r="P316" s="150"/>
      <c r="Q316" s="150"/>
      <c r="R316" s="150"/>
      <c r="S316" s="150"/>
      <c r="T316" s="150"/>
      <c r="U316" s="150"/>
      <c r="V316" s="150"/>
      <c r="W316" s="150"/>
      <c r="X316" s="150"/>
      <c r="Y316" s="150"/>
      <c r="Z316" s="150"/>
      <c r="AA316" s="150"/>
      <c r="AB316" s="150"/>
      <c r="AC316" s="110"/>
    </row>
    <row r="317" spans="1:29" ht="18.75" x14ac:dyDescent="0.3">
      <c r="A317" s="130" t="s">
        <v>330</v>
      </c>
      <c r="B317" s="61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  <c r="AA317" s="61"/>
      <c r="AB317" s="61"/>
      <c r="AC317" s="34"/>
    </row>
    <row r="318" spans="1:29" x14ac:dyDescent="0.25">
      <c r="A318" s="54" t="s">
        <v>331</v>
      </c>
      <c r="B318" s="206" t="s">
        <v>332</v>
      </c>
      <c r="C318" s="207"/>
      <c r="D318" s="207"/>
      <c r="E318" s="207"/>
      <c r="F318" s="207"/>
      <c r="G318" s="207"/>
      <c r="H318" s="207"/>
      <c r="I318" s="208">
        <v>1</v>
      </c>
      <c r="J318" s="209"/>
      <c r="K318" s="209"/>
      <c r="L318" s="209"/>
      <c r="M318" s="209"/>
      <c r="N318" s="210">
        <v>1</v>
      </c>
      <c r="O318" s="211">
        <f>SUM(I318:N318)</f>
        <v>2</v>
      </c>
      <c r="P318" s="207"/>
      <c r="Q318" s="207"/>
      <c r="R318" s="207"/>
      <c r="S318" s="207"/>
      <c r="T318" s="212"/>
      <c r="U318" s="30"/>
      <c r="V318" s="209">
        <v>250000</v>
      </c>
      <c r="W318" s="207"/>
      <c r="X318" s="207"/>
      <c r="Y318" s="207"/>
      <c r="Z318" s="207"/>
      <c r="AA318" s="209">
        <v>250000</v>
      </c>
      <c r="AB318" s="213">
        <f>SUM(P318:AA318)</f>
        <v>500000</v>
      </c>
      <c r="AC318" s="34"/>
    </row>
    <row r="319" spans="1:29" x14ac:dyDescent="0.25">
      <c r="A319" s="54"/>
      <c r="B319" s="206" t="s">
        <v>71</v>
      </c>
      <c r="C319" s="207"/>
      <c r="D319" s="207"/>
      <c r="E319" s="207"/>
      <c r="F319" s="207"/>
      <c r="G319" s="207"/>
      <c r="H319" s="207"/>
      <c r="I319" s="208">
        <v>35</v>
      </c>
      <c r="J319" s="209"/>
      <c r="K319" s="209"/>
      <c r="L319" s="209"/>
      <c r="M319" s="209"/>
      <c r="N319" s="210">
        <v>35</v>
      </c>
      <c r="O319" s="211">
        <v>70</v>
      </c>
      <c r="P319" s="207"/>
      <c r="Q319" s="207"/>
      <c r="R319" s="207"/>
      <c r="S319" s="207"/>
      <c r="T319" s="212"/>
      <c r="U319" s="30"/>
      <c r="V319" s="209"/>
      <c r="W319" s="207"/>
      <c r="X319" s="207"/>
      <c r="Y319" s="207"/>
      <c r="Z319" s="207"/>
      <c r="AA319" s="209"/>
      <c r="AB319" s="213"/>
      <c r="AC319" s="34"/>
    </row>
    <row r="320" spans="1:29" x14ac:dyDescent="0.25">
      <c r="A320" s="111" t="s">
        <v>333</v>
      </c>
      <c r="B320" s="214"/>
      <c r="C320" s="209"/>
      <c r="D320" s="209"/>
      <c r="E320" s="209"/>
      <c r="F320" s="209"/>
      <c r="G320" s="209"/>
      <c r="H320" s="215"/>
      <c r="I320" s="209"/>
      <c r="J320" s="209"/>
      <c r="K320" s="209"/>
      <c r="L320" s="209"/>
      <c r="M320" s="209"/>
      <c r="N320" s="209"/>
      <c r="O320" s="216"/>
      <c r="P320" s="217"/>
      <c r="Q320" s="217"/>
      <c r="R320" s="217">
        <v>125000</v>
      </c>
      <c r="S320" s="217"/>
      <c r="T320" s="218"/>
      <c r="U320" s="217">
        <v>125000</v>
      </c>
      <c r="V320" s="30"/>
      <c r="W320" s="30"/>
      <c r="X320" s="217">
        <v>125000</v>
      </c>
      <c r="Y320" s="30"/>
      <c r="Z320" s="30"/>
      <c r="AA320" s="217">
        <v>125000</v>
      </c>
      <c r="AB320" s="213">
        <f>SUM(P320:AA320)</f>
        <v>500000</v>
      </c>
      <c r="AC320" s="34"/>
    </row>
    <row r="321" spans="1:29" x14ac:dyDescent="0.25">
      <c r="A321" s="125" t="s">
        <v>174</v>
      </c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7">
        <f>SUM(P318:P320)</f>
        <v>0</v>
      </c>
      <c r="Q321" s="127">
        <f t="shared" ref="Q321:AB321" si="25">SUM(Q318:Q320)</f>
        <v>0</v>
      </c>
      <c r="R321" s="127">
        <f t="shared" si="25"/>
        <v>125000</v>
      </c>
      <c r="S321" s="127">
        <f t="shared" si="25"/>
        <v>0</v>
      </c>
      <c r="T321" s="127">
        <f t="shared" si="25"/>
        <v>0</v>
      </c>
      <c r="U321" s="127">
        <f t="shared" si="25"/>
        <v>125000</v>
      </c>
      <c r="V321" s="127">
        <f t="shared" si="25"/>
        <v>250000</v>
      </c>
      <c r="W321" s="127">
        <f t="shared" si="25"/>
        <v>0</v>
      </c>
      <c r="X321" s="127">
        <f t="shared" si="25"/>
        <v>125000</v>
      </c>
      <c r="Y321" s="127">
        <f t="shared" si="25"/>
        <v>0</v>
      </c>
      <c r="Z321" s="127">
        <f t="shared" si="25"/>
        <v>0</v>
      </c>
      <c r="AA321" s="127">
        <f t="shared" si="25"/>
        <v>375000</v>
      </c>
      <c r="AB321" s="127">
        <f t="shared" si="25"/>
        <v>1000000</v>
      </c>
      <c r="AC321" s="137"/>
    </row>
    <row r="322" spans="1:29" ht="5.0999999999999996" customHeight="1" thickBot="1" x14ac:dyDescent="0.3">
      <c r="A322" s="219"/>
      <c r="B322" s="220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  <c r="AA322" s="221"/>
      <c r="AB322" s="221"/>
      <c r="AC322" s="222"/>
    </row>
    <row r="323" spans="1:29" ht="19.5" thickBot="1" x14ac:dyDescent="0.35">
      <c r="A323" s="93" t="s">
        <v>334</v>
      </c>
      <c r="B323" s="94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  <c r="AA323" s="94"/>
      <c r="AB323" s="96"/>
      <c r="AC323" s="97"/>
    </row>
    <row r="324" spans="1:29" s="24" customFormat="1" ht="5.0999999999999996" customHeight="1" thickBot="1" x14ac:dyDescent="0.3">
      <c r="A324" s="223"/>
      <c r="B324" s="224"/>
      <c r="C324" s="225"/>
      <c r="D324" s="225"/>
      <c r="E324" s="225"/>
      <c r="F324" s="225"/>
      <c r="G324" s="225"/>
      <c r="H324" s="225"/>
      <c r="I324" s="225"/>
      <c r="J324" s="225"/>
      <c r="K324" s="225"/>
      <c r="L324" s="225"/>
      <c r="M324" s="225"/>
      <c r="N324" s="225"/>
      <c r="O324" s="224"/>
      <c r="P324" s="224"/>
      <c r="Q324" s="224"/>
      <c r="R324" s="224"/>
      <c r="S324" s="224"/>
      <c r="T324" s="224"/>
      <c r="U324" s="224"/>
      <c r="V324" s="224"/>
      <c r="W324" s="224"/>
      <c r="X324" s="224"/>
      <c r="Y324" s="224"/>
      <c r="Z324" s="224"/>
      <c r="AA324" s="224"/>
      <c r="AB324" s="226"/>
      <c r="AC324" s="227"/>
    </row>
    <row r="325" spans="1:29" s="24" customFormat="1" ht="18.75" x14ac:dyDescent="0.3">
      <c r="A325" s="103" t="s">
        <v>335</v>
      </c>
      <c r="B325" s="228"/>
      <c r="C325" s="229"/>
      <c r="D325" s="229"/>
      <c r="E325" s="229"/>
      <c r="F325" s="229"/>
      <c r="G325" s="229"/>
      <c r="H325" s="229"/>
      <c r="I325" s="229"/>
      <c r="J325" s="229"/>
      <c r="K325" s="229"/>
      <c r="L325" s="229"/>
      <c r="M325" s="229"/>
      <c r="N325" s="229"/>
      <c r="O325" s="228"/>
      <c r="P325" s="228"/>
      <c r="Q325" s="228"/>
      <c r="R325" s="228"/>
      <c r="S325" s="228"/>
      <c r="T325" s="228"/>
      <c r="U325" s="228"/>
      <c r="V325" s="228"/>
      <c r="W325" s="228"/>
      <c r="X325" s="228"/>
      <c r="Y325" s="228"/>
      <c r="Z325" s="228"/>
      <c r="AA325" s="228"/>
      <c r="AB325" s="230"/>
      <c r="AC325" s="231"/>
    </row>
    <row r="326" spans="1:29" x14ac:dyDescent="0.25">
      <c r="A326" s="129" t="s">
        <v>336</v>
      </c>
      <c r="B326" s="61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  <c r="AA326" s="61"/>
      <c r="AB326" s="129"/>
      <c r="AC326" s="61"/>
    </row>
    <row r="327" spans="1:29" x14ac:dyDescent="0.25">
      <c r="A327" s="609" t="s">
        <v>337</v>
      </c>
      <c r="B327" s="232" t="s">
        <v>338</v>
      </c>
      <c r="C327" s="65">
        <v>6</v>
      </c>
      <c r="D327" s="65">
        <v>6</v>
      </c>
      <c r="E327" s="65">
        <v>7</v>
      </c>
      <c r="F327" s="65">
        <v>7</v>
      </c>
      <c r="G327" s="65">
        <v>7</v>
      </c>
      <c r="H327" s="65">
        <v>8</v>
      </c>
      <c r="I327" s="65">
        <v>8</v>
      </c>
      <c r="J327" s="65">
        <v>8</v>
      </c>
      <c r="K327" s="65">
        <v>9</v>
      </c>
      <c r="L327" s="65">
        <v>9</v>
      </c>
      <c r="M327" s="65">
        <v>10</v>
      </c>
      <c r="N327" s="65">
        <v>10</v>
      </c>
      <c r="O327" s="129">
        <v>10</v>
      </c>
      <c r="P327" s="604"/>
      <c r="Q327" s="604"/>
      <c r="R327" s="603">
        <v>140000</v>
      </c>
      <c r="S327" s="603"/>
      <c r="T327" s="603">
        <v>150000</v>
      </c>
      <c r="U327" s="603">
        <v>200000</v>
      </c>
      <c r="V327" s="603">
        <v>90000</v>
      </c>
      <c r="W327" s="603">
        <v>100000</v>
      </c>
      <c r="X327" s="603">
        <v>200000</v>
      </c>
      <c r="Y327" s="603">
        <v>90000</v>
      </c>
      <c r="Z327" s="603">
        <v>90000</v>
      </c>
      <c r="AA327" s="603"/>
      <c r="AB327" s="606">
        <f>SUM(P327:AA333)</f>
        <v>1060000</v>
      </c>
      <c r="AC327" s="61"/>
    </row>
    <row r="328" spans="1:29" ht="30" x14ac:dyDescent="0.25">
      <c r="A328" s="609"/>
      <c r="B328" s="233" t="s">
        <v>339</v>
      </c>
      <c r="C328" s="65">
        <v>40</v>
      </c>
      <c r="D328" s="65">
        <v>40</v>
      </c>
      <c r="E328" s="65">
        <v>40</v>
      </c>
      <c r="F328" s="65">
        <v>40</v>
      </c>
      <c r="G328" s="65">
        <v>40</v>
      </c>
      <c r="H328" s="65">
        <v>40</v>
      </c>
      <c r="I328" s="65">
        <v>40</v>
      </c>
      <c r="J328" s="65">
        <v>40</v>
      </c>
      <c r="K328" s="65">
        <v>40</v>
      </c>
      <c r="L328" s="65">
        <v>40</v>
      </c>
      <c r="M328" s="65">
        <v>40</v>
      </c>
      <c r="N328" s="65">
        <v>40</v>
      </c>
      <c r="O328" s="129">
        <f t="shared" ref="O328:O333" si="26">SUM(C328:N328)</f>
        <v>480</v>
      </c>
      <c r="P328" s="604"/>
      <c r="Q328" s="604"/>
      <c r="R328" s="603"/>
      <c r="S328" s="603"/>
      <c r="T328" s="603"/>
      <c r="U328" s="603"/>
      <c r="V328" s="603"/>
      <c r="W328" s="603"/>
      <c r="X328" s="603"/>
      <c r="Y328" s="603"/>
      <c r="Z328" s="603"/>
      <c r="AA328" s="603"/>
      <c r="AB328" s="606"/>
      <c r="AC328" s="61"/>
    </row>
    <row r="329" spans="1:29" ht="30" x14ac:dyDescent="0.25">
      <c r="A329" s="609"/>
      <c r="B329" s="233" t="s">
        <v>340</v>
      </c>
      <c r="C329" s="65"/>
      <c r="D329" s="65"/>
      <c r="E329" s="65">
        <v>1</v>
      </c>
      <c r="F329" s="65">
        <v>1</v>
      </c>
      <c r="G329" s="65">
        <v>1</v>
      </c>
      <c r="H329" s="65">
        <v>1</v>
      </c>
      <c r="I329" s="65">
        <v>1</v>
      </c>
      <c r="J329" s="65">
        <v>1</v>
      </c>
      <c r="K329" s="65">
        <v>1</v>
      </c>
      <c r="L329" s="65">
        <v>1</v>
      </c>
      <c r="M329" s="65">
        <v>1</v>
      </c>
      <c r="N329" s="65"/>
      <c r="O329" s="129">
        <f t="shared" si="26"/>
        <v>9</v>
      </c>
      <c r="P329" s="604"/>
      <c r="Q329" s="604"/>
      <c r="R329" s="603"/>
      <c r="S329" s="603"/>
      <c r="T329" s="603"/>
      <c r="U329" s="603"/>
      <c r="V329" s="603"/>
      <c r="W329" s="603"/>
      <c r="X329" s="603"/>
      <c r="Y329" s="603"/>
      <c r="Z329" s="603"/>
      <c r="AA329" s="603"/>
      <c r="AB329" s="606"/>
      <c r="AC329" s="61"/>
    </row>
    <row r="330" spans="1:29" ht="30" x14ac:dyDescent="0.25">
      <c r="A330" s="609"/>
      <c r="B330" s="233" t="s">
        <v>341</v>
      </c>
      <c r="C330" s="65">
        <v>18</v>
      </c>
      <c r="D330" s="65"/>
      <c r="E330" s="65"/>
      <c r="F330" s="65"/>
      <c r="G330" s="65"/>
      <c r="H330" s="65"/>
      <c r="I330" s="65">
        <v>18</v>
      </c>
      <c r="J330" s="65"/>
      <c r="K330" s="65"/>
      <c r="L330" s="65"/>
      <c r="M330" s="65"/>
      <c r="N330" s="65"/>
      <c r="O330" s="129">
        <f t="shared" si="26"/>
        <v>36</v>
      </c>
      <c r="P330" s="604"/>
      <c r="Q330" s="604"/>
      <c r="R330" s="603"/>
      <c r="S330" s="603"/>
      <c r="T330" s="603"/>
      <c r="U330" s="603"/>
      <c r="V330" s="603"/>
      <c r="W330" s="603"/>
      <c r="X330" s="603"/>
      <c r="Y330" s="603"/>
      <c r="Z330" s="603"/>
      <c r="AA330" s="603"/>
      <c r="AB330" s="606"/>
      <c r="AC330" s="61"/>
    </row>
    <row r="331" spans="1:29" ht="45" x14ac:dyDescent="0.25">
      <c r="A331" s="609"/>
      <c r="B331" s="233" t="s">
        <v>342</v>
      </c>
      <c r="C331" s="65">
        <v>22</v>
      </c>
      <c r="D331" s="65">
        <v>20</v>
      </c>
      <c r="E331" s="65">
        <v>20</v>
      </c>
      <c r="F331" s="65">
        <v>22</v>
      </c>
      <c r="G331" s="65">
        <v>21</v>
      </c>
      <c r="H331" s="65">
        <v>21</v>
      </c>
      <c r="I331" s="65">
        <v>22</v>
      </c>
      <c r="J331" s="65">
        <v>20</v>
      </c>
      <c r="K331" s="65">
        <v>22</v>
      </c>
      <c r="L331" s="65">
        <v>21</v>
      </c>
      <c r="M331" s="65">
        <v>20</v>
      </c>
      <c r="N331" s="65">
        <v>21</v>
      </c>
      <c r="O331" s="129">
        <f t="shared" si="26"/>
        <v>252</v>
      </c>
      <c r="P331" s="604"/>
      <c r="Q331" s="604"/>
      <c r="R331" s="603"/>
      <c r="S331" s="603"/>
      <c r="T331" s="603"/>
      <c r="U331" s="603"/>
      <c r="V331" s="603"/>
      <c r="W331" s="603"/>
      <c r="X331" s="603"/>
      <c r="Y331" s="603"/>
      <c r="Z331" s="603"/>
      <c r="AA331" s="603"/>
      <c r="AB331" s="606"/>
      <c r="AC331" s="61"/>
    </row>
    <row r="332" spans="1:29" x14ac:dyDescent="0.25">
      <c r="A332" s="609"/>
      <c r="B332" s="61" t="s">
        <v>343</v>
      </c>
      <c r="C332" s="65">
        <v>130</v>
      </c>
      <c r="D332" s="65">
        <v>140</v>
      </c>
      <c r="E332" s="65">
        <v>220</v>
      </c>
      <c r="F332" s="65">
        <v>308</v>
      </c>
      <c r="G332" s="65">
        <v>270</v>
      </c>
      <c r="H332" s="65">
        <v>380</v>
      </c>
      <c r="I332" s="65">
        <v>300</v>
      </c>
      <c r="J332" s="65">
        <v>230</v>
      </c>
      <c r="K332" s="65">
        <v>230</v>
      </c>
      <c r="L332" s="65">
        <v>250</v>
      </c>
      <c r="M332" s="65">
        <v>250</v>
      </c>
      <c r="N332" s="65">
        <v>100</v>
      </c>
      <c r="O332" s="234">
        <f t="shared" si="26"/>
        <v>2808</v>
      </c>
      <c r="P332" s="604"/>
      <c r="Q332" s="604"/>
      <c r="R332" s="603"/>
      <c r="S332" s="603"/>
      <c r="T332" s="603"/>
      <c r="U332" s="603"/>
      <c r="V332" s="603"/>
      <c r="W332" s="603"/>
      <c r="X332" s="603"/>
      <c r="Y332" s="603"/>
      <c r="Z332" s="603"/>
      <c r="AA332" s="603"/>
      <c r="AB332" s="606"/>
      <c r="AC332" s="61"/>
    </row>
    <row r="333" spans="1:29" x14ac:dyDescent="0.25">
      <c r="A333" s="609"/>
      <c r="B333" s="233" t="s">
        <v>344</v>
      </c>
      <c r="C333" s="235">
        <v>160000</v>
      </c>
      <c r="D333" s="235">
        <v>230000</v>
      </c>
      <c r="E333" s="235">
        <v>220000</v>
      </c>
      <c r="F333" s="235">
        <v>180000</v>
      </c>
      <c r="G333" s="235">
        <v>170000</v>
      </c>
      <c r="H333" s="235">
        <v>160000</v>
      </c>
      <c r="I333" s="235">
        <v>180000</v>
      </c>
      <c r="J333" s="235">
        <v>240000</v>
      </c>
      <c r="K333" s="235">
        <v>200000</v>
      </c>
      <c r="L333" s="235">
        <v>180000</v>
      </c>
      <c r="M333" s="235">
        <v>150000</v>
      </c>
      <c r="N333" s="235">
        <v>150000</v>
      </c>
      <c r="O333" s="234">
        <f t="shared" si="26"/>
        <v>2220000</v>
      </c>
      <c r="P333" s="604"/>
      <c r="Q333" s="604"/>
      <c r="R333" s="603"/>
      <c r="S333" s="603"/>
      <c r="T333" s="603"/>
      <c r="U333" s="603"/>
      <c r="V333" s="603"/>
      <c r="W333" s="603"/>
      <c r="X333" s="603"/>
      <c r="Y333" s="603"/>
      <c r="Z333" s="603"/>
      <c r="AA333" s="603"/>
      <c r="AB333" s="606"/>
      <c r="AC333" s="61"/>
    </row>
    <row r="334" spans="1:29" x14ac:dyDescent="0.25">
      <c r="A334" s="61"/>
      <c r="B334" s="61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129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  <c r="AA334" s="236"/>
      <c r="AB334" s="129"/>
      <c r="AC334" s="61"/>
    </row>
    <row r="335" spans="1:29" x14ac:dyDescent="0.25">
      <c r="A335" s="600" t="s">
        <v>345</v>
      </c>
      <c r="B335" s="233" t="s">
        <v>217</v>
      </c>
      <c r="C335" s="65"/>
      <c r="D335" s="65" t="s">
        <v>346</v>
      </c>
      <c r="E335" s="65">
        <v>1</v>
      </c>
      <c r="F335" s="65"/>
      <c r="G335" s="65">
        <v>1</v>
      </c>
      <c r="H335" s="65"/>
      <c r="I335" s="65"/>
      <c r="J335" s="65">
        <v>1</v>
      </c>
      <c r="K335" s="65"/>
      <c r="L335" s="65">
        <v>1</v>
      </c>
      <c r="M335" s="65" t="s">
        <v>346</v>
      </c>
      <c r="N335" s="65"/>
      <c r="O335" s="234">
        <f>SUM(C335:N335)</f>
        <v>4</v>
      </c>
      <c r="P335" s="604"/>
      <c r="Q335" s="604"/>
      <c r="R335" s="603" t="s">
        <v>346</v>
      </c>
      <c r="S335" s="603">
        <v>300000</v>
      </c>
      <c r="T335" s="603" t="s">
        <v>346</v>
      </c>
      <c r="U335" s="603">
        <v>300000</v>
      </c>
      <c r="V335" s="603"/>
      <c r="W335" s="603">
        <v>300000</v>
      </c>
      <c r="X335" s="603" t="s">
        <v>346</v>
      </c>
      <c r="Y335" s="603">
        <v>300000</v>
      </c>
      <c r="Z335" s="603" t="s">
        <v>346</v>
      </c>
      <c r="AA335" s="603"/>
      <c r="AB335" s="606">
        <f>SUM(P335:AA335)</f>
        <v>1200000</v>
      </c>
      <c r="AC335" s="61"/>
    </row>
    <row r="336" spans="1:29" x14ac:dyDescent="0.25">
      <c r="A336" s="600"/>
      <c r="B336" s="233" t="s">
        <v>347</v>
      </c>
      <c r="C336" s="65"/>
      <c r="D336" s="65"/>
      <c r="E336" s="65">
        <v>30</v>
      </c>
      <c r="F336" s="65"/>
      <c r="G336" s="65">
        <v>30</v>
      </c>
      <c r="H336" s="65"/>
      <c r="I336" s="65"/>
      <c r="J336" s="65">
        <v>30</v>
      </c>
      <c r="K336" s="65"/>
      <c r="L336" s="65">
        <v>30</v>
      </c>
      <c r="M336" s="65"/>
      <c r="N336" s="65"/>
      <c r="O336" s="234">
        <f>SUM(C336:N336)</f>
        <v>120</v>
      </c>
      <c r="P336" s="604"/>
      <c r="Q336" s="604"/>
      <c r="R336" s="603"/>
      <c r="S336" s="603"/>
      <c r="T336" s="603"/>
      <c r="U336" s="603"/>
      <c r="V336" s="603"/>
      <c r="W336" s="603"/>
      <c r="X336" s="603"/>
      <c r="Y336" s="603"/>
      <c r="Z336" s="603"/>
      <c r="AA336" s="603"/>
      <c r="AB336" s="606"/>
      <c r="AC336" s="61"/>
    </row>
    <row r="337" spans="1:29" ht="30" x14ac:dyDescent="0.25">
      <c r="A337" s="600"/>
      <c r="B337" s="233" t="s">
        <v>348</v>
      </c>
      <c r="C337" s="65"/>
      <c r="D337" s="65">
        <v>1</v>
      </c>
      <c r="E337" s="65"/>
      <c r="F337" s="65">
        <v>1</v>
      </c>
      <c r="G337" s="65"/>
      <c r="H337" s="65">
        <v>1</v>
      </c>
      <c r="I337" s="65"/>
      <c r="J337" s="65">
        <v>1</v>
      </c>
      <c r="K337" s="65"/>
      <c r="L337" s="65">
        <v>1</v>
      </c>
      <c r="M337" s="65"/>
      <c r="N337" s="65">
        <v>1</v>
      </c>
      <c r="O337" s="234">
        <f>SUM(C337:N337)</f>
        <v>6</v>
      </c>
      <c r="P337" s="604"/>
      <c r="Q337" s="603" t="s">
        <v>346</v>
      </c>
      <c r="R337" s="603"/>
      <c r="S337" s="603" t="s">
        <v>346</v>
      </c>
      <c r="T337" s="603">
        <v>150000</v>
      </c>
      <c r="U337" s="603">
        <v>150000</v>
      </c>
      <c r="V337" s="603"/>
      <c r="W337" s="603">
        <v>150000</v>
      </c>
      <c r="X337" s="603">
        <v>150000</v>
      </c>
      <c r="Y337" s="603">
        <v>150000</v>
      </c>
      <c r="Z337" s="603">
        <v>400000</v>
      </c>
      <c r="AA337" s="603" t="s">
        <v>346</v>
      </c>
      <c r="AB337" s="608">
        <f>SUM(P337:AA342)</f>
        <v>1150000</v>
      </c>
      <c r="AC337" s="61"/>
    </row>
    <row r="338" spans="1:29" x14ac:dyDescent="0.25">
      <c r="A338" s="600"/>
      <c r="B338" s="233" t="s">
        <v>349</v>
      </c>
      <c r="C338" s="65"/>
      <c r="D338" s="65"/>
      <c r="E338" s="65">
        <v>1</v>
      </c>
      <c r="F338" s="65">
        <v>1</v>
      </c>
      <c r="G338" s="65"/>
      <c r="H338" s="65"/>
      <c r="I338" s="65"/>
      <c r="J338" s="65">
        <v>1</v>
      </c>
      <c r="K338" s="65">
        <v>1</v>
      </c>
      <c r="L338" s="65"/>
      <c r="M338" s="65">
        <v>1</v>
      </c>
      <c r="N338" s="65"/>
      <c r="O338" s="234">
        <f>SUM(C338:N338)</f>
        <v>5</v>
      </c>
      <c r="P338" s="604"/>
      <c r="Q338" s="603"/>
      <c r="R338" s="603"/>
      <c r="S338" s="603"/>
      <c r="T338" s="603"/>
      <c r="U338" s="603"/>
      <c r="V338" s="603"/>
      <c r="W338" s="603"/>
      <c r="X338" s="603"/>
      <c r="Y338" s="603"/>
      <c r="Z338" s="603"/>
      <c r="AA338" s="603"/>
      <c r="AB338" s="608"/>
      <c r="AC338" s="61"/>
    </row>
    <row r="339" spans="1:29" ht="30" x14ac:dyDescent="0.25">
      <c r="A339" s="600"/>
      <c r="B339" s="233" t="s">
        <v>350</v>
      </c>
      <c r="C339" s="65"/>
      <c r="D339" s="65"/>
      <c r="E339" s="65"/>
      <c r="F339" s="65"/>
      <c r="G339" s="65">
        <v>10</v>
      </c>
      <c r="H339" s="65"/>
      <c r="I339" s="65"/>
      <c r="J339" s="65"/>
      <c r="K339" s="65">
        <v>10</v>
      </c>
      <c r="L339" s="65"/>
      <c r="M339" s="65"/>
      <c r="N339" s="65">
        <v>10</v>
      </c>
      <c r="O339" s="234">
        <f>SUM(C339:N339)</f>
        <v>30</v>
      </c>
      <c r="P339" s="604"/>
      <c r="Q339" s="603"/>
      <c r="R339" s="603"/>
      <c r="S339" s="603"/>
      <c r="T339" s="603"/>
      <c r="U339" s="603"/>
      <c r="V339" s="603"/>
      <c r="W339" s="603"/>
      <c r="X339" s="603"/>
      <c r="Y339" s="603"/>
      <c r="Z339" s="603"/>
      <c r="AA339" s="603"/>
      <c r="AB339" s="608"/>
      <c r="AC339" s="61"/>
    </row>
    <row r="340" spans="1:29" ht="30" x14ac:dyDescent="0.25">
      <c r="A340" s="600"/>
      <c r="B340" s="233" t="s">
        <v>351</v>
      </c>
      <c r="C340" s="65">
        <v>48</v>
      </c>
      <c r="D340" s="65">
        <v>48</v>
      </c>
      <c r="E340" s="65">
        <v>50</v>
      </c>
      <c r="F340" s="65">
        <v>50</v>
      </c>
      <c r="G340" s="65">
        <v>50</v>
      </c>
      <c r="H340" s="65">
        <v>52</v>
      </c>
      <c r="I340" s="65">
        <v>52</v>
      </c>
      <c r="J340" s="65">
        <v>52</v>
      </c>
      <c r="K340" s="65">
        <v>55</v>
      </c>
      <c r="L340" s="65">
        <v>55</v>
      </c>
      <c r="M340" s="65">
        <v>55</v>
      </c>
      <c r="N340" s="65">
        <v>58</v>
      </c>
      <c r="O340" s="129">
        <v>58</v>
      </c>
      <c r="P340" s="604"/>
      <c r="Q340" s="603"/>
      <c r="R340" s="603"/>
      <c r="S340" s="603"/>
      <c r="T340" s="603"/>
      <c r="U340" s="603"/>
      <c r="V340" s="603"/>
      <c r="W340" s="603"/>
      <c r="X340" s="603"/>
      <c r="Y340" s="603"/>
      <c r="Z340" s="603"/>
      <c r="AA340" s="603"/>
      <c r="AB340" s="608"/>
      <c r="AC340" s="61"/>
    </row>
    <row r="341" spans="1:29" x14ac:dyDescent="0.25">
      <c r="A341" s="600"/>
      <c r="B341" s="233" t="s">
        <v>352</v>
      </c>
      <c r="C341" s="65">
        <v>800</v>
      </c>
      <c r="D341" s="65">
        <v>850</v>
      </c>
      <c r="E341" s="235">
        <v>1000</v>
      </c>
      <c r="F341" s="65">
        <v>600</v>
      </c>
      <c r="G341" s="65">
        <v>550</v>
      </c>
      <c r="H341" s="65">
        <v>500</v>
      </c>
      <c r="I341" s="65">
        <v>500</v>
      </c>
      <c r="J341" s="65">
        <v>950</v>
      </c>
      <c r="K341" s="65">
        <v>750</v>
      </c>
      <c r="L341" s="65">
        <v>550</v>
      </c>
      <c r="M341" s="65">
        <v>500</v>
      </c>
      <c r="N341" s="65">
        <v>500</v>
      </c>
      <c r="O341" s="234">
        <f>SUM(C341:N341)</f>
        <v>8050</v>
      </c>
      <c r="P341" s="604"/>
      <c r="Q341" s="603"/>
      <c r="R341" s="603"/>
      <c r="S341" s="603"/>
      <c r="T341" s="603"/>
      <c r="U341" s="603"/>
      <c r="V341" s="603"/>
      <c r="W341" s="603"/>
      <c r="X341" s="603"/>
      <c r="Y341" s="603"/>
      <c r="Z341" s="603"/>
      <c r="AA341" s="603"/>
      <c r="AB341" s="608"/>
      <c r="AC341" s="61"/>
    </row>
    <row r="342" spans="1:29" x14ac:dyDescent="0.25">
      <c r="A342" s="600"/>
      <c r="B342" s="233" t="s">
        <v>353</v>
      </c>
      <c r="C342" s="65">
        <v>700</v>
      </c>
      <c r="D342" s="65">
        <v>700</v>
      </c>
      <c r="E342" s="65">
        <v>800</v>
      </c>
      <c r="F342" s="65">
        <v>450</v>
      </c>
      <c r="G342" s="65">
        <v>450</v>
      </c>
      <c r="H342" s="65">
        <v>400</v>
      </c>
      <c r="I342" s="65">
        <v>450</v>
      </c>
      <c r="J342" s="65">
        <v>750</v>
      </c>
      <c r="K342" s="65">
        <v>650</v>
      </c>
      <c r="L342" s="65">
        <v>450</v>
      </c>
      <c r="M342" s="65">
        <v>400</v>
      </c>
      <c r="N342" s="65">
        <v>400</v>
      </c>
      <c r="O342" s="234">
        <f>SUM(C342:N342)</f>
        <v>6600</v>
      </c>
      <c r="P342" s="604"/>
      <c r="Q342" s="603"/>
      <c r="R342" s="603"/>
      <c r="S342" s="603"/>
      <c r="T342" s="603"/>
      <c r="U342" s="603"/>
      <c r="V342" s="603"/>
      <c r="W342" s="603"/>
      <c r="X342" s="603"/>
      <c r="Y342" s="603"/>
      <c r="Z342" s="603"/>
      <c r="AA342" s="603"/>
      <c r="AB342" s="608"/>
      <c r="AC342" s="61"/>
    </row>
    <row r="343" spans="1:29" ht="30" x14ac:dyDescent="0.25">
      <c r="A343" s="600"/>
      <c r="B343" s="233" t="s">
        <v>354</v>
      </c>
      <c r="C343" s="235">
        <v>2500</v>
      </c>
      <c r="D343" s="235">
        <v>3000</v>
      </c>
      <c r="E343" s="235">
        <v>16000</v>
      </c>
      <c r="F343" s="235">
        <v>7000</v>
      </c>
      <c r="G343" s="235">
        <v>7500</v>
      </c>
      <c r="H343" s="235">
        <v>13000</v>
      </c>
      <c r="I343" s="235">
        <v>3800</v>
      </c>
      <c r="J343" s="235">
        <v>900</v>
      </c>
      <c r="K343" s="235">
        <v>10000</v>
      </c>
      <c r="L343" s="235">
        <v>9000</v>
      </c>
      <c r="M343" s="65">
        <v>500</v>
      </c>
      <c r="N343" s="65">
        <v>500</v>
      </c>
      <c r="O343" s="234">
        <f>SUM(C343:N343)</f>
        <v>73700</v>
      </c>
      <c r="P343" s="236"/>
      <c r="Q343" s="236"/>
      <c r="R343" s="236"/>
      <c r="S343" s="236"/>
      <c r="T343" s="237">
        <v>300000</v>
      </c>
      <c r="U343" s="236"/>
      <c r="V343" s="236"/>
      <c r="W343" s="237">
        <v>250000</v>
      </c>
      <c r="X343" s="237">
        <v>300000</v>
      </c>
      <c r="Y343" s="237" t="s">
        <v>346</v>
      </c>
      <c r="Z343" s="237">
        <v>200000</v>
      </c>
      <c r="AA343" s="236"/>
      <c r="AB343" s="234">
        <f>SUM(P343:AA343)</f>
        <v>1050000</v>
      </c>
      <c r="AC343" s="61"/>
    </row>
    <row r="344" spans="1:29" ht="30" x14ac:dyDescent="0.25">
      <c r="A344" s="600"/>
      <c r="B344" s="233" t="s">
        <v>355</v>
      </c>
      <c r="C344" s="65">
        <v>70</v>
      </c>
      <c r="D344" s="65">
        <v>50</v>
      </c>
      <c r="E344" s="65">
        <v>120</v>
      </c>
      <c r="F344" s="65">
        <v>130</v>
      </c>
      <c r="G344" s="65">
        <v>120</v>
      </c>
      <c r="H344" s="65">
        <v>100</v>
      </c>
      <c r="I344" s="65">
        <v>170</v>
      </c>
      <c r="J344" s="65">
        <v>120</v>
      </c>
      <c r="K344" s="65">
        <v>85</v>
      </c>
      <c r="L344" s="65">
        <v>110</v>
      </c>
      <c r="M344" s="65">
        <v>100</v>
      </c>
      <c r="N344" s="65">
        <v>100</v>
      </c>
      <c r="O344" s="234">
        <f>SUM(C344:N344)</f>
        <v>1275</v>
      </c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  <c r="AA344" s="236"/>
      <c r="AB344" s="129"/>
      <c r="AC344" s="61"/>
    </row>
    <row r="345" spans="1:29" ht="45" x14ac:dyDescent="0.25">
      <c r="A345" s="600"/>
      <c r="B345" s="233" t="s">
        <v>356</v>
      </c>
      <c r="C345" s="65"/>
      <c r="D345" s="65"/>
      <c r="E345" s="65"/>
      <c r="F345" s="65"/>
      <c r="G345" s="65"/>
      <c r="H345" s="65" t="s">
        <v>346</v>
      </c>
      <c r="I345" s="65"/>
      <c r="J345" s="65"/>
      <c r="K345" s="65"/>
      <c r="L345" s="65" t="s">
        <v>346</v>
      </c>
      <c r="M345" s="65"/>
      <c r="N345" s="65">
        <v>1</v>
      </c>
      <c r="O345" s="129">
        <v>1</v>
      </c>
      <c r="P345" s="236"/>
      <c r="Q345" s="236"/>
      <c r="R345" s="236"/>
      <c r="S345" s="237" t="s">
        <v>346</v>
      </c>
      <c r="T345" s="237">
        <v>50000</v>
      </c>
      <c r="U345" s="236"/>
      <c r="V345" s="237" t="s">
        <v>346</v>
      </c>
      <c r="W345" s="237">
        <v>50000</v>
      </c>
      <c r="X345" s="237">
        <v>100000</v>
      </c>
      <c r="Y345" s="236"/>
      <c r="Z345" s="237">
        <v>100000</v>
      </c>
      <c r="AA345" s="236"/>
      <c r="AB345" s="234">
        <f>SUM(Q345:AA345)</f>
        <v>300000</v>
      </c>
      <c r="AC345" s="61"/>
    </row>
    <row r="346" spans="1:29" ht="30" x14ac:dyDescent="0.25">
      <c r="A346" s="600"/>
      <c r="B346" s="233" t="s">
        <v>357</v>
      </c>
      <c r="C346" s="65">
        <v>4</v>
      </c>
      <c r="D346" s="65">
        <v>4</v>
      </c>
      <c r="E346" s="65">
        <v>4</v>
      </c>
      <c r="F346" s="65">
        <v>4</v>
      </c>
      <c r="G346" s="65">
        <v>4</v>
      </c>
      <c r="H346" s="65">
        <v>4</v>
      </c>
      <c r="I346" s="65">
        <v>4</v>
      </c>
      <c r="J346" s="65">
        <v>4</v>
      </c>
      <c r="K346" s="65">
        <v>4</v>
      </c>
      <c r="L346" s="65">
        <v>4</v>
      </c>
      <c r="M346" s="65">
        <v>4</v>
      </c>
      <c r="N346" s="65">
        <v>4</v>
      </c>
      <c r="O346" s="129">
        <v>4</v>
      </c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  <c r="AA346" s="236"/>
      <c r="AB346" s="129"/>
      <c r="AC346" s="61"/>
    </row>
    <row r="347" spans="1:29" ht="75" x14ac:dyDescent="0.25">
      <c r="A347" s="600"/>
      <c r="B347" s="233" t="s">
        <v>358</v>
      </c>
      <c r="C347" s="65"/>
      <c r="D347" s="124">
        <v>1</v>
      </c>
      <c r="E347" s="65"/>
      <c r="F347" s="65"/>
      <c r="G347" s="65"/>
      <c r="H347" s="124">
        <v>1</v>
      </c>
      <c r="I347" s="65"/>
      <c r="J347" s="65"/>
      <c r="K347" s="65"/>
      <c r="L347" s="65"/>
      <c r="M347" s="65"/>
      <c r="N347" s="124">
        <v>1</v>
      </c>
      <c r="O347" s="238">
        <f>SUM(C347:N347)</f>
        <v>3</v>
      </c>
      <c r="P347" s="236"/>
      <c r="Q347" s="237" t="s">
        <v>346</v>
      </c>
      <c r="R347" s="239">
        <v>300000</v>
      </c>
      <c r="S347" s="236"/>
      <c r="T347" s="236"/>
      <c r="U347" s="239">
        <v>300000</v>
      </c>
      <c r="V347" s="236"/>
      <c r="W347" s="236"/>
      <c r="X347" s="236"/>
      <c r="Y347" s="236"/>
      <c r="Z347" s="236"/>
      <c r="AA347" s="239">
        <v>300000</v>
      </c>
      <c r="AB347" s="238">
        <f>SUM(P347:AA347)</f>
        <v>900000</v>
      </c>
      <c r="AC347" s="240" t="s">
        <v>359</v>
      </c>
    </row>
    <row r="348" spans="1:29" x14ac:dyDescent="0.25">
      <c r="A348" s="61"/>
      <c r="B348" s="61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129"/>
      <c r="P348" s="236"/>
      <c r="Q348" s="236"/>
      <c r="R348" s="236"/>
      <c r="S348" s="236"/>
      <c r="T348" s="237" t="s">
        <v>346</v>
      </c>
      <c r="U348" s="237" t="s">
        <v>346</v>
      </c>
      <c r="V348" s="237" t="s">
        <v>346</v>
      </c>
      <c r="W348" s="237" t="s">
        <v>346</v>
      </c>
      <c r="X348" s="237" t="s">
        <v>346</v>
      </c>
      <c r="Y348" s="237" t="s">
        <v>346</v>
      </c>
      <c r="Z348" s="237" t="s">
        <v>346</v>
      </c>
      <c r="AA348" s="236"/>
      <c r="AB348" s="129"/>
      <c r="AC348" s="240"/>
    </row>
    <row r="349" spans="1:29" x14ac:dyDescent="0.25">
      <c r="A349" s="600" t="s">
        <v>360</v>
      </c>
      <c r="B349" s="233" t="s">
        <v>361</v>
      </c>
      <c r="C349" s="235">
        <v>1800</v>
      </c>
      <c r="D349" s="235">
        <v>2550</v>
      </c>
      <c r="E349" s="235">
        <v>3350</v>
      </c>
      <c r="F349" s="235">
        <v>2000</v>
      </c>
      <c r="G349" s="235">
        <v>1750</v>
      </c>
      <c r="H349" s="235">
        <v>2250</v>
      </c>
      <c r="I349" s="235">
        <v>1400</v>
      </c>
      <c r="J349" s="235">
        <v>2850</v>
      </c>
      <c r="K349" s="235">
        <v>2250</v>
      </c>
      <c r="L349" s="235">
        <v>2100</v>
      </c>
      <c r="M349" s="235">
        <v>1500</v>
      </c>
      <c r="N349" s="235">
        <v>1000</v>
      </c>
      <c r="O349" s="234">
        <f>SUM(C349:N349)</f>
        <v>24800</v>
      </c>
      <c r="P349" s="604"/>
      <c r="Q349" s="603">
        <v>40000</v>
      </c>
      <c r="R349" s="603">
        <v>40000</v>
      </c>
      <c r="S349" s="603">
        <v>40000</v>
      </c>
      <c r="T349" s="603">
        <v>40000</v>
      </c>
      <c r="U349" s="603">
        <v>40000</v>
      </c>
      <c r="V349" s="603">
        <v>40000</v>
      </c>
      <c r="W349" s="603">
        <v>40000</v>
      </c>
      <c r="X349" s="603">
        <v>40000</v>
      </c>
      <c r="Y349" s="603">
        <v>40000</v>
      </c>
      <c r="Z349" s="603">
        <v>40000</v>
      </c>
      <c r="AA349" s="603"/>
      <c r="AB349" s="606">
        <f>SUM(Q349:AA349)</f>
        <v>400000</v>
      </c>
      <c r="AC349" s="61"/>
    </row>
    <row r="350" spans="1:29" x14ac:dyDescent="0.25">
      <c r="A350" s="600"/>
      <c r="B350" s="233" t="s">
        <v>362</v>
      </c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129"/>
      <c r="P350" s="604"/>
      <c r="Q350" s="603"/>
      <c r="R350" s="603"/>
      <c r="S350" s="603"/>
      <c r="T350" s="603"/>
      <c r="U350" s="603"/>
      <c r="V350" s="603"/>
      <c r="W350" s="603"/>
      <c r="X350" s="603"/>
      <c r="Y350" s="603"/>
      <c r="Z350" s="603"/>
      <c r="AA350" s="603"/>
      <c r="AB350" s="606"/>
      <c r="AC350" s="61"/>
    </row>
    <row r="351" spans="1:29" x14ac:dyDescent="0.25">
      <c r="A351" s="600"/>
      <c r="B351" s="233" t="s">
        <v>363</v>
      </c>
      <c r="C351" s="65">
        <v>8</v>
      </c>
      <c r="D351" s="65">
        <v>8</v>
      </c>
      <c r="E351" s="65">
        <v>8</v>
      </c>
      <c r="F351" s="65">
        <v>8</v>
      </c>
      <c r="G351" s="65">
        <v>8</v>
      </c>
      <c r="H351" s="65">
        <v>8</v>
      </c>
      <c r="I351" s="65">
        <v>8</v>
      </c>
      <c r="J351" s="65">
        <v>8</v>
      </c>
      <c r="K351" s="65">
        <v>8</v>
      </c>
      <c r="L351" s="65">
        <v>8</v>
      </c>
      <c r="M351" s="65">
        <v>8</v>
      </c>
      <c r="N351" s="65">
        <v>8</v>
      </c>
      <c r="O351" s="129">
        <f>SUM(C351:N351)</f>
        <v>96</v>
      </c>
      <c r="P351" s="604"/>
      <c r="Q351" s="603"/>
      <c r="R351" s="603"/>
      <c r="S351" s="603"/>
      <c r="T351" s="603"/>
      <c r="U351" s="603"/>
      <c r="V351" s="603"/>
      <c r="W351" s="603"/>
      <c r="X351" s="603"/>
      <c r="Y351" s="603"/>
      <c r="Z351" s="603"/>
      <c r="AA351" s="603"/>
      <c r="AB351" s="606"/>
      <c r="AC351" s="61"/>
    </row>
    <row r="352" spans="1:29" x14ac:dyDescent="0.25">
      <c r="A352" s="600"/>
      <c r="B352" s="233" t="s">
        <v>364</v>
      </c>
      <c r="C352" s="235">
        <v>24000</v>
      </c>
      <c r="D352" s="235">
        <v>24000</v>
      </c>
      <c r="E352" s="235">
        <v>24000</v>
      </c>
      <c r="F352" s="235">
        <v>24000</v>
      </c>
      <c r="G352" s="235">
        <v>24000</v>
      </c>
      <c r="H352" s="235">
        <v>24000</v>
      </c>
      <c r="I352" s="235">
        <v>24000</v>
      </c>
      <c r="J352" s="235">
        <v>24000</v>
      </c>
      <c r="K352" s="235">
        <v>24000</v>
      </c>
      <c r="L352" s="235">
        <v>24000</v>
      </c>
      <c r="M352" s="235">
        <v>24000</v>
      </c>
      <c r="N352" s="235">
        <v>24000</v>
      </c>
      <c r="O352" s="234">
        <f>SUM(C352:N352)</f>
        <v>288000</v>
      </c>
      <c r="P352" s="604"/>
      <c r="Q352" s="603"/>
      <c r="R352" s="603"/>
      <c r="S352" s="603"/>
      <c r="T352" s="603"/>
      <c r="U352" s="603"/>
      <c r="V352" s="603"/>
      <c r="W352" s="603"/>
      <c r="X352" s="603"/>
      <c r="Y352" s="603"/>
      <c r="Z352" s="603"/>
      <c r="AA352" s="603"/>
      <c r="AB352" s="606"/>
      <c r="AC352" s="61"/>
    </row>
    <row r="353" spans="1:29" x14ac:dyDescent="0.25">
      <c r="A353" s="61"/>
      <c r="B353" s="61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234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  <c r="AA353" s="236"/>
      <c r="AB353" s="129"/>
      <c r="AC353" s="61"/>
    </row>
    <row r="354" spans="1:29" x14ac:dyDescent="0.25">
      <c r="A354" s="602" t="s">
        <v>365</v>
      </c>
      <c r="B354" s="240" t="s">
        <v>366</v>
      </c>
      <c r="C354" s="65">
        <v>36</v>
      </c>
      <c r="D354" s="65">
        <v>40</v>
      </c>
      <c r="E354" s="65">
        <v>45</v>
      </c>
      <c r="F354" s="65">
        <v>50</v>
      </c>
      <c r="G354" s="65">
        <v>55</v>
      </c>
      <c r="H354" s="65">
        <v>60</v>
      </c>
      <c r="I354" s="65">
        <v>65</v>
      </c>
      <c r="J354" s="65">
        <v>70</v>
      </c>
      <c r="K354" s="65">
        <v>75</v>
      </c>
      <c r="L354" s="65">
        <v>80</v>
      </c>
      <c r="M354" s="65">
        <v>85</v>
      </c>
      <c r="N354" s="65">
        <v>90</v>
      </c>
      <c r="O354" s="129">
        <v>90</v>
      </c>
      <c r="P354" s="241"/>
      <c r="Q354" s="241"/>
      <c r="R354" s="241"/>
      <c r="S354" s="242">
        <v>150000</v>
      </c>
      <c r="T354" s="242">
        <v>150000</v>
      </c>
      <c r="U354" s="242" t="s">
        <v>346</v>
      </c>
      <c r="V354" s="242"/>
      <c r="W354" s="242">
        <v>150000</v>
      </c>
      <c r="X354" s="242"/>
      <c r="Y354" s="242">
        <v>150000</v>
      </c>
      <c r="Z354" s="242" t="s">
        <v>346</v>
      </c>
      <c r="AA354" s="241"/>
      <c r="AB354" s="243">
        <f>SUM(P354:AA354)</f>
        <v>600000</v>
      </c>
      <c r="AC354" s="61"/>
    </row>
    <row r="355" spans="1:29" x14ac:dyDescent="0.25">
      <c r="A355" s="602"/>
      <c r="B355" s="240" t="s">
        <v>367</v>
      </c>
      <c r="C355" s="65">
        <v>150</v>
      </c>
      <c r="D355" s="65">
        <v>150</v>
      </c>
      <c r="E355" s="65">
        <v>150</v>
      </c>
      <c r="F355" s="65">
        <v>150</v>
      </c>
      <c r="G355" s="65">
        <v>150</v>
      </c>
      <c r="H355" s="65">
        <v>150</v>
      </c>
      <c r="I355" s="65">
        <v>150</v>
      </c>
      <c r="J355" s="65">
        <v>150</v>
      </c>
      <c r="K355" s="65">
        <v>150</v>
      </c>
      <c r="L355" s="65">
        <v>150</v>
      </c>
      <c r="M355" s="65">
        <v>150</v>
      </c>
      <c r="N355" s="65">
        <v>150</v>
      </c>
      <c r="O355" s="234">
        <f>SUM(C355:N355)</f>
        <v>1800</v>
      </c>
      <c r="P355" s="241"/>
      <c r="Q355" s="241"/>
      <c r="R355" s="241"/>
      <c r="S355" s="241"/>
      <c r="T355" s="241"/>
      <c r="U355" s="242"/>
      <c r="V355" s="242"/>
      <c r="W355" s="242"/>
      <c r="X355" s="242"/>
      <c r="Y355" s="242"/>
      <c r="Z355" s="242"/>
      <c r="AA355" s="241"/>
      <c r="AB355" s="243"/>
      <c r="AC355" s="61"/>
    </row>
    <row r="356" spans="1:29" x14ac:dyDescent="0.25">
      <c r="A356" s="61"/>
      <c r="B356" s="61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129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  <c r="AA356" s="236"/>
      <c r="AB356" s="129"/>
      <c r="AC356" s="61"/>
    </row>
    <row r="357" spans="1:29" ht="60" x14ac:dyDescent="0.25">
      <c r="A357" s="607" t="s">
        <v>368</v>
      </c>
      <c r="B357" s="233" t="s">
        <v>369</v>
      </c>
      <c r="C357" s="65">
        <v>10</v>
      </c>
      <c r="D357" s="65">
        <v>10</v>
      </c>
      <c r="E357" s="65">
        <v>15</v>
      </c>
      <c r="F357" s="65">
        <v>20</v>
      </c>
      <c r="G357" s="65">
        <v>20</v>
      </c>
      <c r="H357" s="65">
        <v>25</v>
      </c>
      <c r="I357" s="65">
        <v>20</v>
      </c>
      <c r="J357" s="65">
        <v>15</v>
      </c>
      <c r="K357" s="65">
        <v>20</v>
      </c>
      <c r="L357" s="65">
        <v>20</v>
      </c>
      <c r="M357" s="65">
        <v>15</v>
      </c>
      <c r="N357" s="65">
        <v>10</v>
      </c>
      <c r="O357" s="129">
        <f>SUM(C357:N357)</f>
        <v>200</v>
      </c>
      <c r="P357" s="604"/>
      <c r="Q357" s="603" t="s">
        <v>346</v>
      </c>
      <c r="R357" s="603">
        <v>250000</v>
      </c>
      <c r="S357" s="603" t="s">
        <v>346</v>
      </c>
      <c r="T357" s="603">
        <v>500000</v>
      </c>
      <c r="U357" s="603"/>
      <c r="V357" s="603">
        <v>500000</v>
      </c>
      <c r="W357" s="603">
        <v>500000</v>
      </c>
      <c r="X357" s="603">
        <v>250000</v>
      </c>
      <c r="Y357" s="603">
        <v>250000</v>
      </c>
      <c r="Z357" s="603">
        <v>250000</v>
      </c>
      <c r="AA357" s="603"/>
      <c r="AB357" s="606">
        <f>SUM(P357:AA360)</f>
        <v>2500000</v>
      </c>
      <c r="AC357" s="61"/>
    </row>
    <row r="358" spans="1:29" ht="75" x14ac:dyDescent="0.25">
      <c r="A358" s="607"/>
      <c r="B358" s="233" t="s">
        <v>370</v>
      </c>
      <c r="C358" s="65"/>
      <c r="D358" s="65">
        <v>2</v>
      </c>
      <c r="E358" s="65"/>
      <c r="F358" s="65">
        <v>1</v>
      </c>
      <c r="G358" s="65">
        <v>1</v>
      </c>
      <c r="H358" s="65">
        <v>1</v>
      </c>
      <c r="I358" s="65"/>
      <c r="J358" s="65"/>
      <c r="K358" s="65">
        <v>2</v>
      </c>
      <c r="L358" s="65">
        <v>2</v>
      </c>
      <c r="M358" s="65">
        <v>2</v>
      </c>
      <c r="N358" s="65">
        <v>2</v>
      </c>
      <c r="O358" s="129">
        <f>SUM(C358:N358)</f>
        <v>13</v>
      </c>
      <c r="P358" s="604"/>
      <c r="Q358" s="603"/>
      <c r="R358" s="603"/>
      <c r="S358" s="603"/>
      <c r="T358" s="603"/>
      <c r="U358" s="603"/>
      <c r="V358" s="603"/>
      <c r="W358" s="603"/>
      <c r="X358" s="603"/>
      <c r="Y358" s="603"/>
      <c r="Z358" s="603"/>
      <c r="AA358" s="603"/>
      <c r="AB358" s="606"/>
      <c r="AC358" s="240" t="s">
        <v>371</v>
      </c>
    </row>
    <row r="359" spans="1:29" ht="30" x14ac:dyDescent="0.25">
      <c r="A359" s="607"/>
      <c r="B359" s="233" t="s">
        <v>372</v>
      </c>
      <c r="C359" s="235">
        <v>25000</v>
      </c>
      <c r="D359" s="235">
        <v>31000</v>
      </c>
      <c r="E359" s="235">
        <v>31000</v>
      </c>
      <c r="F359" s="235">
        <v>52000</v>
      </c>
      <c r="G359" s="235">
        <v>35000</v>
      </c>
      <c r="H359" s="235">
        <v>65000</v>
      </c>
      <c r="I359" s="235">
        <v>50000</v>
      </c>
      <c r="J359" s="235">
        <v>76000</v>
      </c>
      <c r="K359" s="235">
        <v>145000</v>
      </c>
      <c r="L359" s="235">
        <v>35000</v>
      </c>
      <c r="M359" s="235">
        <v>30000</v>
      </c>
      <c r="N359" s="235">
        <v>25000</v>
      </c>
      <c r="O359" s="234">
        <f>SUM(C359:N359)</f>
        <v>600000</v>
      </c>
      <c r="P359" s="604"/>
      <c r="Q359" s="603"/>
      <c r="R359" s="603"/>
      <c r="S359" s="603"/>
      <c r="T359" s="603"/>
      <c r="U359" s="603"/>
      <c r="V359" s="603"/>
      <c r="W359" s="603"/>
      <c r="X359" s="603"/>
      <c r="Y359" s="603"/>
      <c r="Z359" s="603"/>
      <c r="AA359" s="603"/>
      <c r="AB359" s="606"/>
      <c r="AC359" s="61"/>
    </row>
    <row r="360" spans="1:29" ht="30" x14ac:dyDescent="0.25">
      <c r="A360" s="607"/>
      <c r="B360" s="233" t="s">
        <v>373</v>
      </c>
      <c r="C360" s="65">
        <v>90</v>
      </c>
      <c r="D360" s="65">
        <v>60</v>
      </c>
      <c r="E360" s="65">
        <v>70</v>
      </c>
      <c r="F360" s="65">
        <v>90</v>
      </c>
      <c r="G360" s="65">
        <v>90</v>
      </c>
      <c r="H360" s="65">
        <v>90</v>
      </c>
      <c r="I360" s="65">
        <v>60</v>
      </c>
      <c r="J360" s="65">
        <v>60</v>
      </c>
      <c r="K360" s="65">
        <v>80</v>
      </c>
      <c r="L360" s="65">
        <v>80</v>
      </c>
      <c r="M360" s="65">
        <v>50</v>
      </c>
      <c r="N360" s="65">
        <v>50</v>
      </c>
      <c r="O360" s="129">
        <f>SUM(C360:N360)</f>
        <v>870</v>
      </c>
      <c r="P360" s="604"/>
      <c r="Q360" s="603"/>
      <c r="R360" s="603"/>
      <c r="S360" s="603"/>
      <c r="T360" s="603"/>
      <c r="U360" s="603"/>
      <c r="V360" s="603"/>
      <c r="W360" s="603"/>
      <c r="X360" s="603"/>
      <c r="Y360" s="603"/>
      <c r="Z360" s="603"/>
      <c r="AA360" s="603"/>
      <c r="AB360" s="606"/>
      <c r="AC360" s="61"/>
    </row>
    <row r="361" spans="1:29" x14ac:dyDescent="0.25">
      <c r="A361" s="61"/>
      <c r="B361" s="61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129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  <c r="AA361" s="236"/>
      <c r="AB361" s="129"/>
      <c r="AC361" s="61"/>
    </row>
    <row r="362" spans="1:29" x14ac:dyDescent="0.25">
      <c r="A362" s="129" t="s">
        <v>374</v>
      </c>
      <c r="B362" s="61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129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  <c r="AA362" s="236"/>
      <c r="AB362" s="129"/>
      <c r="AC362" s="61"/>
    </row>
    <row r="363" spans="1:29" x14ac:dyDescent="0.25">
      <c r="A363" s="61"/>
      <c r="B363" s="61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129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  <c r="AA363" s="236"/>
      <c r="AB363" s="129"/>
      <c r="AC363" s="61"/>
    </row>
    <row r="364" spans="1:29" ht="30" x14ac:dyDescent="0.25">
      <c r="A364" s="600" t="s">
        <v>375</v>
      </c>
      <c r="B364" s="233" t="s">
        <v>376</v>
      </c>
      <c r="C364" s="65">
        <v>25</v>
      </c>
      <c r="D364" s="65">
        <v>30</v>
      </c>
      <c r="E364" s="65">
        <v>25</v>
      </c>
      <c r="F364" s="65">
        <v>30</v>
      </c>
      <c r="G364" s="65">
        <v>30</v>
      </c>
      <c r="H364" s="65">
        <v>50</v>
      </c>
      <c r="I364" s="65">
        <v>50</v>
      </c>
      <c r="J364" s="65">
        <v>60</v>
      </c>
      <c r="K364" s="65">
        <v>50</v>
      </c>
      <c r="L364" s="65">
        <v>50</v>
      </c>
      <c r="M364" s="65">
        <v>50</v>
      </c>
      <c r="N364" s="65">
        <v>50</v>
      </c>
      <c r="O364" s="129">
        <f t="shared" ref="O364:O369" si="27">SUM(C364:N364)</f>
        <v>500</v>
      </c>
      <c r="P364" s="604"/>
      <c r="Q364" s="604"/>
      <c r="R364" s="604"/>
      <c r="S364" s="603">
        <v>500000</v>
      </c>
      <c r="T364" s="603"/>
      <c r="U364" s="603">
        <v>500000</v>
      </c>
      <c r="V364" s="604"/>
      <c r="W364" s="603">
        <v>500000</v>
      </c>
      <c r="X364" s="604"/>
      <c r="Y364" s="603">
        <v>250000</v>
      </c>
      <c r="Z364" s="603">
        <v>250000</v>
      </c>
      <c r="AA364" s="604"/>
      <c r="AB364" s="606">
        <f>SUM(P364:AA364)</f>
        <v>2000000</v>
      </c>
      <c r="AC364" s="61"/>
    </row>
    <row r="365" spans="1:29" ht="30" x14ac:dyDescent="0.25">
      <c r="A365" s="600"/>
      <c r="B365" s="233" t="s">
        <v>377</v>
      </c>
      <c r="C365" s="65">
        <v>227</v>
      </c>
      <c r="D365" s="65">
        <v>227</v>
      </c>
      <c r="E365" s="65">
        <v>227</v>
      </c>
      <c r="F365" s="65">
        <v>227</v>
      </c>
      <c r="G365" s="65">
        <v>227</v>
      </c>
      <c r="H365" s="65">
        <v>227</v>
      </c>
      <c r="I365" s="65">
        <v>227</v>
      </c>
      <c r="J365" s="65">
        <v>227</v>
      </c>
      <c r="K365" s="65">
        <v>227</v>
      </c>
      <c r="L365" s="65">
        <v>227</v>
      </c>
      <c r="M365" s="65">
        <v>227</v>
      </c>
      <c r="N365" s="65">
        <v>227</v>
      </c>
      <c r="O365" s="234">
        <f t="shared" si="27"/>
        <v>2724</v>
      </c>
      <c r="P365" s="604"/>
      <c r="Q365" s="604"/>
      <c r="R365" s="604"/>
      <c r="S365" s="603"/>
      <c r="T365" s="604"/>
      <c r="U365" s="603"/>
      <c r="V365" s="605"/>
      <c r="W365" s="603"/>
      <c r="X365" s="605"/>
      <c r="Y365" s="603"/>
      <c r="Z365" s="603"/>
      <c r="AA365" s="604"/>
      <c r="AB365" s="606"/>
      <c r="AC365" s="61"/>
    </row>
    <row r="366" spans="1:29" ht="30" x14ac:dyDescent="0.25">
      <c r="A366" s="600"/>
      <c r="B366" s="233" t="s">
        <v>378</v>
      </c>
      <c r="C366" s="65">
        <v>20</v>
      </c>
      <c r="D366" s="65">
        <v>20</v>
      </c>
      <c r="E366" s="65">
        <v>20</v>
      </c>
      <c r="F366" s="65">
        <v>30</v>
      </c>
      <c r="G366" s="65">
        <v>30</v>
      </c>
      <c r="H366" s="65">
        <v>30</v>
      </c>
      <c r="I366" s="65">
        <v>25</v>
      </c>
      <c r="J366" s="65">
        <v>25</v>
      </c>
      <c r="K366" s="65">
        <v>25</v>
      </c>
      <c r="L366" s="65">
        <v>20</v>
      </c>
      <c r="M366" s="65">
        <v>20</v>
      </c>
      <c r="N366" s="65">
        <v>20</v>
      </c>
      <c r="O366" s="234">
        <f t="shared" si="27"/>
        <v>285</v>
      </c>
      <c r="P366" s="604"/>
      <c r="Q366" s="604"/>
      <c r="R366" s="604"/>
      <c r="S366" s="603"/>
      <c r="T366" s="604"/>
      <c r="U366" s="603"/>
      <c r="V366" s="605"/>
      <c r="W366" s="603"/>
      <c r="X366" s="605"/>
      <c r="Y366" s="603"/>
      <c r="Z366" s="603"/>
      <c r="AA366" s="604"/>
      <c r="AB366" s="606"/>
      <c r="AC366" s="61"/>
    </row>
    <row r="367" spans="1:29" ht="30" x14ac:dyDescent="0.25">
      <c r="A367" s="600"/>
      <c r="B367" s="233" t="s">
        <v>379</v>
      </c>
      <c r="C367" s="65">
        <v>2</v>
      </c>
      <c r="D367" s="65">
        <v>2</v>
      </c>
      <c r="E367" s="65">
        <v>2</v>
      </c>
      <c r="F367" s="65">
        <v>2</v>
      </c>
      <c r="G367" s="65">
        <v>2</v>
      </c>
      <c r="H367" s="65">
        <v>2</v>
      </c>
      <c r="I367" s="65">
        <v>2</v>
      </c>
      <c r="J367" s="65">
        <v>2</v>
      </c>
      <c r="K367" s="65">
        <v>2</v>
      </c>
      <c r="L367" s="65">
        <v>2</v>
      </c>
      <c r="M367" s="65">
        <v>2</v>
      </c>
      <c r="N367" s="65">
        <v>2</v>
      </c>
      <c r="O367" s="234">
        <f t="shared" si="27"/>
        <v>24</v>
      </c>
      <c r="P367" s="604"/>
      <c r="Q367" s="604"/>
      <c r="R367" s="604"/>
      <c r="S367" s="603"/>
      <c r="T367" s="604"/>
      <c r="U367" s="603"/>
      <c r="V367" s="605"/>
      <c r="W367" s="603"/>
      <c r="X367" s="605"/>
      <c r="Y367" s="603"/>
      <c r="Z367" s="603"/>
      <c r="AA367" s="604"/>
      <c r="AB367" s="606"/>
      <c r="AC367" s="61"/>
    </row>
    <row r="368" spans="1:29" ht="30" x14ac:dyDescent="0.25">
      <c r="A368" s="600"/>
      <c r="B368" s="233" t="s">
        <v>380</v>
      </c>
      <c r="C368" s="65">
        <v>100</v>
      </c>
      <c r="D368" s="65">
        <v>100</v>
      </c>
      <c r="E368" s="65">
        <v>50</v>
      </c>
      <c r="F368" s="65">
        <v>100</v>
      </c>
      <c r="G368" s="65">
        <v>50</v>
      </c>
      <c r="H368" s="65">
        <v>100</v>
      </c>
      <c r="I368" s="65">
        <v>100</v>
      </c>
      <c r="J368" s="65">
        <v>100</v>
      </c>
      <c r="K368" s="65">
        <v>100</v>
      </c>
      <c r="L368" s="65">
        <v>100</v>
      </c>
      <c r="M368" s="65">
        <v>100</v>
      </c>
      <c r="N368" s="65">
        <v>50</v>
      </c>
      <c r="O368" s="129">
        <f t="shared" si="27"/>
        <v>1050</v>
      </c>
      <c r="P368" s="604"/>
      <c r="Q368" s="604"/>
      <c r="R368" s="604"/>
      <c r="S368" s="603"/>
      <c r="T368" s="604"/>
      <c r="U368" s="603"/>
      <c r="V368" s="605"/>
      <c r="W368" s="603"/>
      <c r="X368" s="605"/>
      <c r="Y368" s="603"/>
      <c r="Z368" s="603"/>
      <c r="AA368" s="604"/>
      <c r="AB368" s="606"/>
      <c r="AC368" s="61"/>
    </row>
    <row r="369" spans="1:29" ht="30" x14ac:dyDescent="0.25">
      <c r="A369" s="600"/>
      <c r="B369" s="233" t="s">
        <v>381</v>
      </c>
      <c r="C369" s="65"/>
      <c r="D369" s="65"/>
      <c r="E369" s="65">
        <v>2</v>
      </c>
      <c r="F369" s="65"/>
      <c r="G369" s="65"/>
      <c r="H369" s="65">
        <v>1</v>
      </c>
      <c r="I369" s="65"/>
      <c r="J369" s="65"/>
      <c r="K369" s="65">
        <v>1</v>
      </c>
      <c r="L369" s="65"/>
      <c r="M369" s="65"/>
      <c r="N369" s="65">
        <v>2</v>
      </c>
      <c r="O369" s="129">
        <f t="shared" si="27"/>
        <v>6</v>
      </c>
      <c r="P369" s="604"/>
      <c r="Q369" s="604"/>
      <c r="R369" s="604"/>
      <c r="S369" s="603"/>
      <c r="T369" s="604"/>
      <c r="U369" s="603"/>
      <c r="V369" s="605"/>
      <c r="W369" s="603"/>
      <c r="X369" s="605"/>
      <c r="Y369" s="603"/>
      <c r="Z369" s="603"/>
      <c r="AA369" s="604"/>
      <c r="AB369" s="606"/>
      <c r="AC369" s="61"/>
    </row>
    <row r="370" spans="1:29" x14ac:dyDescent="0.25">
      <c r="A370" s="61"/>
      <c r="B370" s="61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129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  <c r="AA370" s="236"/>
      <c r="AB370" s="129"/>
      <c r="AC370" s="61"/>
    </row>
    <row r="371" spans="1:29" x14ac:dyDescent="0.25">
      <c r="A371" s="600" t="s">
        <v>382</v>
      </c>
      <c r="B371" s="233" t="s">
        <v>383</v>
      </c>
      <c r="C371" s="65">
        <v>2</v>
      </c>
      <c r="D371" s="65">
        <v>2</v>
      </c>
      <c r="E371" s="65">
        <v>2</v>
      </c>
      <c r="F371" s="65">
        <v>2</v>
      </c>
      <c r="G371" s="65">
        <v>2</v>
      </c>
      <c r="H371" s="65">
        <v>2</v>
      </c>
      <c r="I371" s="65">
        <v>2</v>
      </c>
      <c r="J371" s="65">
        <v>2</v>
      </c>
      <c r="K371" s="65">
        <v>2</v>
      </c>
      <c r="L371" s="65">
        <v>2</v>
      </c>
      <c r="M371" s="65">
        <v>2</v>
      </c>
      <c r="N371" s="65">
        <v>2</v>
      </c>
      <c r="O371" s="129">
        <f>SUM(C371:N371)</f>
        <v>24</v>
      </c>
      <c r="P371" s="237">
        <v>200000</v>
      </c>
      <c r="Q371" s="237">
        <v>200000</v>
      </c>
      <c r="R371" s="237">
        <v>200000</v>
      </c>
      <c r="S371" s="237">
        <v>200000</v>
      </c>
      <c r="T371" s="237">
        <v>200000</v>
      </c>
      <c r="U371" s="237">
        <v>200000</v>
      </c>
      <c r="V371" s="237">
        <v>200000</v>
      </c>
      <c r="W371" s="237">
        <v>200000</v>
      </c>
      <c r="X371" s="237">
        <v>200000</v>
      </c>
      <c r="Y371" s="237">
        <v>200000</v>
      </c>
      <c r="Z371" s="237">
        <v>200000</v>
      </c>
      <c r="AA371" s="237">
        <v>200000</v>
      </c>
      <c r="AB371" s="234">
        <f>SUM(P371:AA371)</f>
        <v>2400000</v>
      </c>
      <c r="AC371" s="61"/>
    </row>
    <row r="372" spans="1:29" ht="30" x14ac:dyDescent="0.25">
      <c r="A372" s="600"/>
      <c r="B372" s="233" t="s">
        <v>384</v>
      </c>
      <c r="C372" s="65" t="s">
        <v>346</v>
      </c>
      <c r="D372" s="65" t="s">
        <v>346</v>
      </c>
      <c r="E372" s="65">
        <v>3</v>
      </c>
      <c r="F372" s="65">
        <v>2</v>
      </c>
      <c r="G372" s="65">
        <v>3</v>
      </c>
      <c r="H372" s="65">
        <v>2</v>
      </c>
      <c r="I372" s="65">
        <v>5</v>
      </c>
      <c r="J372" s="65">
        <v>2</v>
      </c>
      <c r="K372" s="65">
        <v>3</v>
      </c>
      <c r="L372" s="65">
        <v>3</v>
      </c>
      <c r="M372" s="65">
        <v>2</v>
      </c>
      <c r="N372" s="65" t="s">
        <v>346</v>
      </c>
      <c r="O372" s="129">
        <f>SUM(C372:N372)</f>
        <v>25</v>
      </c>
      <c r="P372" s="237">
        <v>300000</v>
      </c>
      <c r="Q372" s="237">
        <v>400000</v>
      </c>
      <c r="R372" s="237">
        <v>400000</v>
      </c>
      <c r="S372" s="237">
        <v>500000</v>
      </c>
      <c r="T372" s="237">
        <v>500000</v>
      </c>
      <c r="U372" s="237">
        <v>500000</v>
      </c>
      <c r="V372" s="237">
        <v>600000</v>
      </c>
      <c r="W372" s="237">
        <v>600000</v>
      </c>
      <c r="X372" s="237">
        <v>600000</v>
      </c>
      <c r="Y372" s="237">
        <v>600000</v>
      </c>
      <c r="Z372" s="237">
        <v>500000</v>
      </c>
      <c r="AA372" s="237" t="s">
        <v>346</v>
      </c>
      <c r="AB372" s="234">
        <f>SUM(P372:AA372)</f>
        <v>5500000</v>
      </c>
      <c r="AC372" s="61"/>
    </row>
    <row r="373" spans="1:29" ht="75" x14ac:dyDescent="0.25">
      <c r="A373" s="600"/>
      <c r="B373" s="233" t="s">
        <v>385</v>
      </c>
      <c r="C373" s="65"/>
      <c r="D373" s="65"/>
      <c r="E373" s="65"/>
      <c r="F373" s="65"/>
      <c r="G373" s="80">
        <v>1</v>
      </c>
      <c r="H373" s="65"/>
      <c r="I373" s="65"/>
      <c r="J373" s="65"/>
      <c r="K373" s="65"/>
      <c r="L373" s="65"/>
      <c r="M373" s="65"/>
      <c r="N373" s="65"/>
      <c r="O373" s="129">
        <f>SUM(C373:N373)</f>
        <v>1</v>
      </c>
      <c r="P373" s="237"/>
      <c r="Q373" s="237"/>
      <c r="R373" s="244">
        <v>300000</v>
      </c>
      <c r="S373" s="237"/>
      <c r="T373" s="244">
        <v>100000</v>
      </c>
      <c r="U373" s="237"/>
      <c r="V373" s="237"/>
      <c r="W373" s="237"/>
      <c r="X373" s="237"/>
      <c r="Y373" s="237"/>
      <c r="Z373" s="237"/>
      <c r="AA373" s="237"/>
      <c r="AB373" s="245">
        <f>SUM(P373:AA373)</f>
        <v>400000</v>
      </c>
      <c r="AC373" s="240" t="s">
        <v>702</v>
      </c>
    </row>
    <row r="374" spans="1:29" ht="30" x14ac:dyDescent="0.25">
      <c r="A374" s="600"/>
      <c r="B374" s="233" t="s">
        <v>386</v>
      </c>
      <c r="C374" s="65"/>
      <c r="D374" s="65">
        <v>1</v>
      </c>
      <c r="E374" s="65">
        <v>1</v>
      </c>
      <c r="F374" s="65">
        <v>1</v>
      </c>
      <c r="G374" s="65">
        <v>1</v>
      </c>
      <c r="H374" s="65">
        <v>1</v>
      </c>
      <c r="I374" s="65">
        <v>1</v>
      </c>
      <c r="J374" s="65">
        <v>1</v>
      </c>
      <c r="K374" s="65">
        <v>1</v>
      </c>
      <c r="L374" s="65">
        <v>1</v>
      </c>
      <c r="M374" s="65">
        <v>1</v>
      </c>
      <c r="N374" s="65">
        <v>1</v>
      </c>
      <c r="O374" s="234">
        <f>SUM(D374:N374)</f>
        <v>11</v>
      </c>
      <c r="P374" s="237"/>
      <c r="Q374" s="237"/>
      <c r="R374" s="237">
        <v>100000</v>
      </c>
      <c r="S374" s="237"/>
      <c r="T374" s="237">
        <v>100000</v>
      </c>
      <c r="U374" s="237"/>
      <c r="V374" s="237">
        <v>100000</v>
      </c>
      <c r="W374" s="237"/>
      <c r="X374" s="237">
        <v>100000</v>
      </c>
      <c r="Y374" s="237"/>
      <c r="Z374" s="237">
        <v>100000</v>
      </c>
      <c r="AA374" s="237"/>
      <c r="AB374" s="234">
        <f>SUM(P374:AA374)</f>
        <v>500000</v>
      </c>
      <c r="AC374" s="61"/>
    </row>
    <row r="375" spans="1:29" ht="30" x14ac:dyDescent="0.25">
      <c r="A375" s="600"/>
      <c r="B375" s="233" t="s">
        <v>387</v>
      </c>
      <c r="C375" s="65" t="s">
        <v>346</v>
      </c>
      <c r="D375" s="65">
        <v>10</v>
      </c>
      <c r="E375" s="65">
        <v>10</v>
      </c>
      <c r="F375" s="65">
        <v>10</v>
      </c>
      <c r="G375" s="65">
        <v>10</v>
      </c>
      <c r="H375" s="65">
        <v>10</v>
      </c>
      <c r="I375" s="65">
        <v>10</v>
      </c>
      <c r="J375" s="65">
        <v>10</v>
      </c>
      <c r="K375" s="65">
        <v>10</v>
      </c>
      <c r="L375" s="65">
        <v>10</v>
      </c>
      <c r="M375" s="65">
        <v>10</v>
      </c>
      <c r="N375" s="65">
        <v>10</v>
      </c>
      <c r="O375" s="234">
        <f>SUM(D375:N375)</f>
        <v>110</v>
      </c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  <c r="AA375" s="236"/>
      <c r="AB375" s="129"/>
      <c r="AC375" s="61"/>
    </row>
    <row r="376" spans="1:29" ht="45" x14ac:dyDescent="0.25">
      <c r="A376" s="61" t="s">
        <v>333</v>
      </c>
      <c r="B376" s="233" t="s">
        <v>388</v>
      </c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129">
        <f>SUM(C376:N376)</f>
        <v>0</v>
      </c>
      <c r="P376" s="236"/>
      <c r="Q376" s="236"/>
      <c r="R376" s="237">
        <v>10000</v>
      </c>
      <c r="S376" s="236"/>
      <c r="T376" s="236"/>
      <c r="U376" s="237">
        <v>10000</v>
      </c>
      <c r="V376" s="236"/>
      <c r="W376" s="236"/>
      <c r="X376" s="237">
        <v>10000</v>
      </c>
      <c r="Y376" s="236"/>
      <c r="Z376" s="236"/>
      <c r="AA376" s="237">
        <v>10000</v>
      </c>
      <c r="AB376" s="234">
        <f>SUM(P376:AA376)</f>
        <v>40000</v>
      </c>
      <c r="AC376" s="240" t="s">
        <v>389</v>
      </c>
    </row>
    <row r="377" spans="1:29" ht="30" x14ac:dyDescent="0.25">
      <c r="A377" s="232" t="s">
        <v>390</v>
      </c>
      <c r="B377" s="233" t="s">
        <v>391</v>
      </c>
      <c r="C377" s="65"/>
      <c r="D377" s="65"/>
      <c r="E377" s="65"/>
      <c r="F377" s="65">
        <v>1</v>
      </c>
      <c r="G377" s="65"/>
      <c r="H377" s="65"/>
      <c r="I377" s="65">
        <v>1</v>
      </c>
      <c r="J377" s="65"/>
      <c r="K377" s="65"/>
      <c r="L377" s="65"/>
      <c r="M377" s="65"/>
      <c r="N377" s="65"/>
      <c r="O377" s="129">
        <f>SUM(C377:N377)</f>
        <v>2</v>
      </c>
      <c r="P377" s="237"/>
      <c r="Q377" s="237"/>
      <c r="R377" s="237"/>
      <c r="S377" s="237">
        <v>200000</v>
      </c>
      <c r="T377" s="237"/>
      <c r="U377" s="237"/>
      <c r="V377" s="237">
        <v>200000</v>
      </c>
      <c r="W377" s="237"/>
      <c r="X377" s="237"/>
      <c r="Y377" s="237"/>
      <c r="Z377" s="237"/>
      <c r="AA377" s="237"/>
      <c r="AB377" s="234">
        <f>SUM(P377:AA377)</f>
        <v>400000</v>
      </c>
      <c r="AC377" s="240" t="s">
        <v>392</v>
      </c>
    </row>
    <row r="378" spans="1:29" x14ac:dyDescent="0.25">
      <c r="A378" s="179" t="s">
        <v>174</v>
      </c>
      <c r="B378" s="180"/>
      <c r="C378" s="181"/>
      <c r="D378" s="181"/>
      <c r="E378" s="181"/>
      <c r="F378" s="181"/>
      <c r="G378" s="181"/>
      <c r="H378" s="181"/>
      <c r="I378" s="181"/>
      <c r="J378" s="181"/>
      <c r="K378" s="181"/>
      <c r="L378" s="181"/>
      <c r="M378" s="181"/>
      <c r="N378" s="181"/>
      <c r="O378" s="155"/>
      <c r="P378" s="246">
        <f>SUM(P326:P377)</f>
        <v>500000</v>
      </c>
      <c r="Q378" s="246">
        <f t="shared" ref="Q378:AB378" si="28">SUM(Q326:Q377)</f>
        <v>640000</v>
      </c>
      <c r="R378" s="246">
        <f t="shared" si="28"/>
        <v>1740000</v>
      </c>
      <c r="S378" s="246">
        <f t="shared" si="28"/>
        <v>1890000</v>
      </c>
      <c r="T378" s="246">
        <f t="shared" si="28"/>
        <v>2240000</v>
      </c>
      <c r="U378" s="246">
        <f t="shared" si="28"/>
        <v>2200000</v>
      </c>
      <c r="V378" s="246">
        <f t="shared" si="28"/>
        <v>1730000</v>
      </c>
      <c r="W378" s="246">
        <f t="shared" si="28"/>
        <v>2840000</v>
      </c>
      <c r="X378" s="246">
        <f t="shared" si="28"/>
        <v>1950000</v>
      </c>
      <c r="Y378" s="246">
        <f t="shared" si="28"/>
        <v>2030000</v>
      </c>
      <c r="Z378" s="246">
        <f t="shared" si="28"/>
        <v>2130000</v>
      </c>
      <c r="AA378" s="246">
        <f t="shared" si="28"/>
        <v>510000</v>
      </c>
      <c r="AB378" s="246">
        <f t="shared" si="28"/>
        <v>20400000</v>
      </c>
      <c r="AC378" s="137"/>
    </row>
    <row r="379" spans="1:29" ht="5.0999999999999996" customHeight="1" x14ac:dyDescent="0.25">
      <c r="A379" s="247"/>
      <c r="B379" s="248"/>
      <c r="C379" s="249"/>
      <c r="D379" s="249"/>
      <c r="E379" s="249"/>
      <c r="F379" s="249"/>
      <c r="G379" s="249"/>
      <c r="H379" s="249"/>
      <c r="I379" s="249"/>
      <c r="J379" s="249"/>
      <c r="K379" s="249"/>
      <c r="L379" s="249"/>
      <c r="M379" s="249"/>
      <c r="N379" s="249"/>
      <c r="O379" s="250"/>
      <c r="P379" s="251"/>
      <c r="Q379" s="251"/>
      <c r="R379" s="251"/>
      <c r="S379" s="251"/>
      <c r="T379" s="251"/>
      <c r="U379" s="251"/>
      <c r="V379" s="251"/>
      <c r="W379" s="251"/>
      <c r="X379" s="251"/>
      <c r="Y379" s="251"/>
      <c r="Z379" s="251"/>
      <c r="AA379" s="251"/>
      <c r="AB379" s="252"/>
      <c r="AC379" s="253"/>
    </row>
    <row r="380" spans="1:29" ht="18.75" x14ac:dyDescent="0.3">
      <c r="A380" s="130" t="s">
        <v>393</v>
      </c>
      <c r="B380" s="248"/>
      <c r="C380" s="249"/>
      <c r="D380" s="249"/>
      <c r="E380" s="249"/>
      <c r="F380" s="249"/>
      <c r="G380" s="249"/>
      <c r="H380" s="249"/>
      <c r="I380" s="249"/>
      <c r="J380" s="249"/>
      <c r="K380" s="249"/>
      <c r="L380" s="249"/>
      <c r="M380" s="249"/>
      <c r="N380" s="249"/>
      <c r="O380" s="250"/>
      <c r="P380" s="252"/>
      <c r="Q380" s="252"/>
      <c r="R380" s="252"/>
      <c r="S380" s="252"/>
      <c r="T380" s="252"/>
      <c r="U380" s="252"/>
      <c r="V380" s="252"/>
      <c r="W380" s="252"/>
      <c r="X380" s="252"/>
      <c r="Y380" s="252"/>
      <c r="Z380" s="252"/>
      <c r="AA380" s="252"/>
      <c r="AB380" s="252"/>
      <c r="AC380" s="253"/>
    </row>
    <row r="381" spans="1:29" x14ac:dyDescent="0.25">
      <c r="A381" s="601" t="s">
        <v>394</v>
      </c>
      <c r="B381" s="232" t="s">
        <v>395</v>
      </c>
      <c r="C381" s="65" t="s">
        <v>346</v>
      </c>
      <c r="D381" s="65" t="s">
        <v>346</v>
      </c>
      <c r="E381" s="65" t="s">
        <v>346</v>
      </c>
      <c r="F381" s="65">
        <v>2</v>
      </c>
      <c r="G381" s="65">
        <v>3</v>
      </c>
      <c r="H381" s="65">
        <v>3</v>
      </c>
      <c r="I381" s="65">
        <v>3</v>
      </c>
      <c r="J381" s="65">
        <v>5</v>
      </c>
      <c r="K381" s="65">
        <v>5</v>
      </c>
      <c r="L381" s="65">
        <v>5</v>
      </c>
      <c r="M381" s="65">
        <v>4</v>
      </c>
      <c r="N381" s="65" t="s">
        <v>346</v>
      </c>
      <c r="O381" s="129">
        <f t="shared" ref="O381:O388" si="29">SUM(C381:N381)</f>
        <v>30</v>
      </c>
      <c r="P381" s="241"/>
      <c r="Q381" s="241"/>
      <c r="R381" s="242" t="s">
        <v>346</v>
      </c>
      <c r="S381" s="242">
        <v>50000</v>
      </c>
      <c r="T381" s="242">
        <v>300000</v>
      </c>
      <c r="U381" s="242">
        <v>50000</v>
      </c>
      <c r="V381" s="242">
        <v>50000</v>
      </c>
      <c r="W381" s="242">
        <v>50000</v>
      </c>
      <c r="X381" s="242">
        <v>50000</v>
      </c>
      <c r="Y381" s="242">
        <v>450000</v>
      </c>
      <c r="Z381" s="242">
        <v>50000</v>
      </c>
      <c r="AA381" s="242" t="s">
        <v>346</v>
      </c>
      <c r="AB381" s="243">
        <f t="shared" ref="AB381:AB388" si="30">SUM(P381:AA381)</f>
        <v>1050000</v>
      </c>
      <c r="AC381" s="253"/>
    </row>
    <row r="382" spans="1:29" ht="30" x14ac:dyDescent="0.25">
      <c r="A382" s="601"/>
      <c r="B382" s="240" t="s">
        <v>396</v>
      </c>
      <c r="C382" s="65"/>
      <c r="D382" s="65"/>
      <c r="E382" s="65"/>
      <c r="F382" s="65" t="s">
        <v>346</v>
      </c>
      <c r="G382" s="65"/>
      <c r="H382" s="65"/>
      <c r="I382" s="65"/>
      <c r="J382" s="65"/>
      <c r="K382" s="65"/>
      <c r="L382" s="65"/>
      <c r="M382" s="65"/>
      <c r="N382" s="65">
        <v>1</v>
      </c>
      <c r="O382" s="129">
        <f t="shared" si="29"/>
        <v>1</v>
      </c>
      <c r="P382" s="241"/>
      <c r="Q382" s="241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>
        <v>365000</v>
      </c>
      <c r="AB382" s="243">
        <f t="shared" si="30"/>
        <v>365000</v>
      </c>
      <c r="AC382" s="253"/>
    </row>
    <row r="383" spans="1:29" ht="45" x14ac:dyDescent="0.25">
      <c r="A383" s="254" t="s">
        <v>397</v>
      </c>
      <c r="B383" s="233" t="s">
        <v>398</v>
      </c>
      <c r="C383" s="65" t="s">
        <v>346</v>
      </c>
      <c r="D383" s="235">
        <v>3000</v>
      </c>
      <c r="E383" s="235">
        <v>3000</v>
      </c>
      <c r="F383" s="235">
        <v>5000</v>
      </c>
      <c r="G383" s="235">
        <v>6000</v>
      </c>
      <c r="H383" s="235">
        <v>6000</v>
      </c>
      <c r="I383" s="235">
        <v>6000</v>
      </c>
      <c r="J383" s="235">
        <v>8000</v>
      </c>
      <c r="K383" s="235">
        <v>12000</v>
      </c>
      <c r="L383" s="235">
        <v>5000</v>
      </c>
      <c r="M383" s="235">
        <v>3500</v>
      </c>
      <c r="N383" s="235">
        <v>2500</v>
      </c>
      <c r="O383" s="234">
        <f t="shared" si="29"/>
        <v>60000</v>
      </c>
      <c r="P383" s="241"/>
      <c r="Q383" s="241"/>
      <c r="R383" s="242">
        <v>500000</v>
      </c>
      <c r="S383" s="242"/>
      <c r="T383" s="242"/>
      <c r="U383" s="242">
        <v>500000</v>
      </c>
      <c r="V383" s="242"/>
      <c r="W383" s="242"/>
      <c r="X383" s="242">
        <v>500000</v>
      </c>
      <c r="Y383" s="242"/>
      <c r="Z383" s="242">
        <v>500000</v>
      </c>
      <c r="AA383" s="242"/>
      <c r="AB383" s="243">
        <f t="shared" si="30"/>
        <v>2000000</v>
      </c>
      <c r="AC383" s="253"/>
    </row>
    <row r="384" spans="1:29" ht="30" x14ac:dyDescent="0.25">
      <c r="A384" s="601" t="s">
        <v>399</v>
      </c>
      <c r="B384" s="233" t="s">
        <v>400</v>
      </c>
      <c r="C384" s="65"/>
      <c r="D384" s="65">
        <v>2</v>
      </c>
      <c r="E384" s="65">
        <v>7</v>
      </c>
      <c r="F384" s="65">
        <v>8</v>
      </c>
      <c r="G384" s="65">
        <v>7</v>
      </c>
      <c r="H384" s="65">
        <v>6</v>
      </c>
      <c r="I384" s="65">
        <v>5</v>
      </c>
      <c r="J384" s="65">
        <v>5</v>
      </c>
      <c r="K384" s="65">
        <v>8</v>
      </c>
      <c r="L384" s="65">
        <v>7</v>
      </c>
      <c r="M384" s="65">
        <v>4</v>
      </c>
      <c r="N384" s="65"/>
      <c r="O384" s="129">
        <f t="shared" si="29"/>
        <v>59</v>
      </c>
      <c r="P384" s="241"/>
      <c r="Q384" s="242">
        <v>404800</v>
      </c>
      <c r="R384" s="242">
        <v>1416800</v>
      </c>
      <c r="S384" s="242">
        <v>1619200</v>
      </c>
      <c r="T384" s="242">
        <v>1416800</v>
      </c>
      <c r="U384" s="242">
        <v>1214400</v>
      </c>
      <c r="V384" s="242">
        <v>1012000</v>
      </c>
      <c r="W384" s="242">
        <v>1012000</v>
      </c>
      <c r="X384" s="242">
        <v>1619200</v>
      </c>
      <c r="Y384" s="242">
        <v>1416800</v>
      </c>
      <c r="Z384" s="242">
        <v>809600</v>
      </c>
      <c r="AA384" s="242"/>
      <c r="AB384" s="243">
        <f t="shared" si="30"/>
        <v>11941600</v>
      </c>
      <c r="AC384" s="253"/>
    </row>
    <row r="385" spans="1:29" ht="30" x14ac:dyDescent="0.25">
      <c r="A385" s="601"/>
      <c r="B385" s="233" t="s">
        <v>401</v>
      </c>
      <c r="C385" s="65" t="s">
        <v>346</v>
      </c>
      <c r="D385" s="235">
        <v>2120</v>
      </c>
      <c r="E385" s="235">
        <v>4420</v>
      </c>
      <c r="F385" s="235">
        <v>3480</v>
      </c>
      <c r="G385" s="235">
        <v>3420</v>
      </c>
      <c r="H385" s="235">
        <v>3360</v>
      </c>
      <c r="I385" s="235">
        <v>3300</v>
      </c>
      <c r="J385" s="235">
        <v>3300</v>
      </c>
      <c r="K385" s="235">
        <v>3480</v>
      </c>
      <c r="L385" s="235">
        <v>3420</v>
      </c>
      <c r="M385" s="235">
        <v>3240</v>
      </c>
      <c r="N385" s="65" t="s">
        <v>346</v>
      </c>
      <c r="O385" s="234">
        <f>SUM(D385:N385)</f>
        <v>33540</v>
      </c>
      <c r="P385" s="241"/>
      <c r="Q385" s="242">
        <v>300000</v>
      </c>
      <c r="R385" s="242">
        <v>463000</v>
      </c>
      <c r="S385" s="242">
        <v>463000</v>
      </c>
      <c r="T385" s="242">
        <v>463000</v>
      </c>
      <c r="U385" s="242">
        <v>463000</v>
      </c>
      <c r="V385" s="242">
        <v>463000</v>
      </c>
      <c r="W385" s="242">
        <v>463000</v>
      </c>
      <c r="X385" s="242">
        <v>463000</v>
      </c>
      <c r="Y385" s="242">
        <v>463000</v>
      </c>
      <c r="Z385" s="242">
        <v>463000</v>
      </c>
      <c r="AA385" s="242">
        <v>623000</v>
      </c>
      <c r="AB385" s="243">
        <f t="shared" si="30"/>
        <v>5090000</v>
      </c>
      <c r="AC385" s="253"/>
    </row>
    <row r="386" spans="1:29" ht="30" x14ac:dyDescent="0.25">
      <c r="A386" s="601"/>
      <c r="B386" s="233" t="s">
        <v>402</v>
      </c>
      <c r="C386" s="65"/>
      <c r="D386" s="65"/>
      <c r="E386" s="65"/>
      <c r="F386" s="65"/>
      <c r="G386" s="65"/>
      <c r="H386" s="65"/>
      <c r="I386" s="65">
        <v>1</v>
      </c>
      <c r="J386" s="65"/>
      <c r="K386" s="65"/>
      <c r="L386" s="65">
        <v>1</v>
      </c>
      <c r="M386" s="65"/>
      <c r="N386" s="65">
        <v>1</v>
      </c>
      <c r="O386" s="129">
        <f t="shared" si="29"/>
        <v>3</v>
      </c>
      <c r="P386" s="241"/>
      <c r="Q386" s="241"/>
      <c r="R386" s="242"/>
      <c r="S386" s="242"/>
      <c r="T386" s="242"/>
      <c r="U386" s="242"/>
      <c r="V386" s="242">
        <v>206134</v>
      </c>
      <c r="W386" s="242"/>
      <c r="X386" s="242"/>
      <c r="Y386" s="242">
        <v>206134</v>
      </c>
      <c r="Z386" s="242"/>
      <c r="AA386" s="242">
        <v>206134</v>
      </c>
      <c r="AB386" s="243">
        <f t="shared" si="30"/>
        <v>618402</v>
      </c>
      <c r="AC386" s="253"/>
    </row>
    <row r="387" spans="1:29" ht="27" customHeight="1" x14ac:dyDescent="0.25">
      <c r="A387" s="601"/>
      <c r="B387" s="255" t="s">
        <v>403</v>
      </c>
      <c r="C387" s="65" t="s">
        <v>346</v>
      </c>
      <c r="D387" s="65">
        <v>10</v>
      </c>
      <c r="E387" s="65">
        <v>20</v>
      </c>
      <c r="F387" s="65">
        <v>15</v>
      </c>
      <c r="G387" s="65">
        <v>15</v>
      </c>
      <c r="H387" s="65">
        <v>15</v>
      </c>
      <c r="I387" s="65">
        <v>15</v>
      </c>
      <c r="J387" s="65">
        <v>15</v>
      </c>
      <c r="K387" s="65">
        <v>15</v>
      </c>
      <c r="L387" s="65">
        <v>15</v>
      </c>
      <c r="M387" s="65">
        <v>15</v>
      </c>
      <c r="N387" s="65" t="s">
        <v>346</v>
      </c>
      <c r="O387" s="234">
        <f t="shared" si="29"/>
        <v>150</v>
      </c>
      <c r="P387" s="241"/>
      <c r="Q387" s="242">
        <v>700000</v>
      </c>
      <c r="R387" s="242">
        <v>1400000</v>
      </c>
      <c r="S387" s="242">
        <v>1050000</v>
      </c>
      <c r="T387" s="242">
        <v>1050000</v>
      </c>
      <c r="U387" s="242">
        <v>1050000</v>
      </c>
      <c r="V387" s="242">
        <v>1050000</v>
      </c>
      <c r="W387" s="242">
        <v>1050000</v>
      </c>
      <c r="X387" s="242">
        <v>1050000</v>
      </c>
      <c r="Y387" s="242">
        <v>1050000</v>
      </c>
      <c r="Z387" s="242">
        <v>1050000</v>
      </c>
      <c r="AA387" s="242"/>
      <c r="AB387" s="243">
        <f t="shared" si="30"/>
        <v>10500000</v>
      </c>
      <c r="AC387" s="253"/>
    </row>
    <row r="388" spans="1:29" ht="30" x14ac:dyDescent="0.25">
      <c r="A388" s="601"/>
      <c r="B388" s="255" t="s">
        <v>404</v>
      </c>
      <c r="C388" s="65"/>
      <c r="D388" s="65"/>
      <c r="E388" s="65"/>
      <c r="F388" s="65"/>
      <c r="G388" s="65">
        <v>1</v>
      </c>
      <c r="H388" s="65"/>
      <c r="I388" s="65"/>
      <c r="J388" s="65"/>
      <c r="K388" s="65"/>
      <c r="L388" s="65"/>
      <c r="M388" s="65"/>
      <c r="N388" s="65"/>
      <c r="O388" s="234">
        <f t="shared" si="29"/>
        <v>1</v>
      </c>
      <c r="P388" s="241"/>
      <c r="Q388" s="241"/>
      <c r="R388" s="242"/>
      <c r="S388" s="242"/>
      <c r="T388" s="242">
        <v>21000000</v>
      </c>
      <c r="U388" s="242"/>
      <c r="V388" s="242"/>
      <c r="W388" s="242"/>
      <c r="X388" s="242"/>
      <c r="Y388" s="242"/>
      <c r="Z388" s="242"/>
      <c r="AA388" s="242"/>
      <c r="AB388" s="243">
        <f t="shared" si="30"/>
        <v>21000000</v>
      </c>
      <c r="AC388" s="253"/>
    </row>
    <row r="389" spans="1:29" x14ac:dyDescent="0.25">
      <c r="A389" s="179" t="s">
        <v>174</v>
      </c>
      <c r="B389" s="180"/>
      <c r="C389" s="181"/>
      <c r="D389" s="181"/>
      <c r="E389" s="181"/>
      <c r="F389" s="181"/>
      <c r="G389" s="181"/>
      <c r="H389" s="181"/>
      <c r="I389" s="181"/>
      <c r="J389" s="181"/>
      <c r="K389" s="181"/>
      <c r="L389" s="181"/>
      <c r="M389" s="181"/>
      <c r="N389" s="181"/>
      <c r="O389" s="155"/>
      <c r="P389" s="246">
        <f>SUM(P381:P388)</f>
        <v>0</v>
      </c>
      <c r="Q389" s="246">
        <f t="shared" ref="Q389:AB389" si="31">SUM(Q381:Q388)</f>
        <v>1404800</v>
      </c>
      <c r="R389" s="246">
        <f t="shared" si="31"/>
        <v>3779800</v>
      </c>
      <c r="S389" s="246">
        <f t="shared" si="31"/>
        <v>3182200</v>
      </c>
      <c r="T389" s="246">
        <f t="shared" si="31"/>
        <v>24229800</v>
      </c>
      <c r="U389" s="246">
        <f t="shared" si="31"/>
        <v>3277400</v>
      </c>
      <c r="V389" s="246">
        <f t="shared" si="31"/>
        <v>2781134</v>
      </c>
      <c r="W389" s="246">
        <f t="shared" si="31"/>
        <v>2575000</v>
      </c>
      <c r="X389" s="246">
        <f t="shared" si="31"/>
        <v>3682200</v>
      </c>
      <c r="Y389" s="246">
        <f t="shared" si="31"/>
        <v>3585934</v>
      </c>
      <c r="Z389" s="246">
        <f t="shared" si="31"/>
        <v>2872600</v>
      </c>
      <c r="AA389" s="246">
        <f t="shared" si="31"/>
        <v>1194134</v>
      </c>
      <c r="AB389" s="246">
        <f t="shared" si="31"/>
        <v>52565002</v>
      </c>
      <c r="AC389" s="137"/>
    </row>
    <row r="390" spans="1:29" ht="5.0999999999999996" customHeight="1" x14ac:dyDescent="0.25">
      <c r="A390" s="247"/>
      <c r="B390" s="248"/>
      <c r="C390" s="249"/>
      <c r="D390" s="249"/>
      <c r="E390" s="249"/>
      <c r="F390" s="249"/>
      <c r="G390" s="249"/>
      <c r="H390" s="249"/>
      <c r="I390" s="249"/>
      <c r="J390" s="249"/>
      <c r="K390" s="249"/>
      <c r="L390" s="249"/>
      <c r="M390" s="249"/>
      <c r="N390" s="249"/>
      <c r="O390" s="250"/>
      <c r="P390" s="251"/>
      <c r="Q390" s="251"/>
      <c r="R390" s="25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2"/>
      <c r="AC390" s="253"/>
    </row>
    <row r="391" spans="1:29" ht="18.75" x14ac:dyDescent="0.3">
      <c r="A391" s="130" t="s">
        <v>405</v>
      </c>
      <c r="B391" s="248"/>
      <c r="C391" s="249"/>
      <c r="D391" s="249"/>
      <c r="E391" s="249"/>
      <c r="F391" s="249"/>
      <c r="G391" s="249"/>
      <c r="H391" s="249"/>
      <c r="I391" s="249"/>
      <c r="J391" s="249"/>
      <c r="K391" s="249"/>
      <c r="L391" s="249"/>
      <c r="M391" s="249"/>
      <c r="N391" s="249"/>
      <c r="O391" s="250"/>
      <c r="P391" s="251"/>
      <c r="Q391" s="252"/>
      <c r="R391" s="252"/>
      <c r="S391" s="252"/>
      <c r="T391" s="252"/>
      <c r="U391" s="252"/>
      <c r="V391" s="252"/>
      <c r="W391" s="252"/>
      <c r="X391" s="252"/>
      <c r="Y391" s="252"/>
      <c r="Z391" s="252"/>
      <c r="AA391" s="252"/>
      <c r="AB391" s="252"/>
      <c r="AC391" s="253"/>
    </row>
    <row r="392" spans="1:29" x14ac:dyDescent="0.25">
      <c r="A392" s="256" t="s">
        <v>406</v>
      </c>
      <c r="B392" s="257" t="s">
        <v>407</v>
      </c>
      <c r="C392" s="65"/>
      <c r="D392" s="65" t="s">
        <v>346</v>
      </c>
      <c r="E392" s="65" t="s">
        <v>346</v>
      </c>
      <c r="F392" s="65">
        <v>1</v>
      </c>
      <c r="G392" s="65">
        <v>1</v>
      </c>
      <c r="H392" s="65">
        <v>1</v>
      </c>
      <c r="I392" s="65"/>
      <c r="J392" s="65" t="s">
        <v>346</v>
      </c>
      <c r="K392" s="65">
        <v>1</v>
      </c>
      <c r="L392" s="65">
        <v>1</v>
      </c>
      <c r="M392" s="65" t="s">
        <v>346</v>
      </c>
      <c r="N392" s="65"/>
      <c r="O392" s="258">
        <f>SUM(C392:N392)</f>
        <v>5</v>
      </c>
      <c r="P392" s="259"/>
      <c r="Q392" s="241"/>
      <c r="R392" s="242" t="s">
        <v>346</v>
      </c>
      <c r="S392" s="242">
        <v>500000</v>
      </c>
      <c r="T392" s="242">
        <v>500000</v>
      </c>
      <c r="U392" s="242">
        <v>500000</v>
      </c>
      <c r="V392" s="242"/>
      <c r="W392" s="242" t="s">
        <v>346</v>
      </c>
      <c r="X392" s="242">
        <v>500000</v>
      </c>
      <c r="Y392" s="242">
        <v>500000</v>
      </c>
      <c r="Z392" s="242" t="s">
        <v>346</v>
      </c>
      <c r="AA392" s="242"/>
      <c r="AB392" s="260">
        <f>SUM(P392:AA392)</f>
        <v>2500000</v>
      </c>
      <c r="AC392" s="253"/>
    </row>
    <row r="393" spans="1:29" ht="30" x14ac:dyDescent="0.25">
      <c r="A393" s="256" t="s">
        <v>408</v>
      </c>
      <c r="B393" s="257" t="s">
        <v>409</v>
      </c>
      <c r="C393" s="65"/>
      <c r="D393" s="65"/>
      <c r="E393" s="235">
        <v>2000</v>
      </c>
      <c r="F393" s="235"/>
      <c r="G393" s="235">
        <v>5000</v>
      </c>
      <c r="H393" s="65"/>
      <c r="I393" s="235">
        <v>5000</v>
      </c>
      <c r="J393" s="65" t="s">
        <v>346</v>
      </c>
      <c r="K393" s="235">
        <v>10000</v>
      </c>
      <c r="L393" s="235">
        <v>3000</v>
      </c>
      <c r="M393" s="65"/>
      <c r="N393" s="65"/>
      <c r="O393" s="258">
        <f>SUM(C393:N393)</f>
        <v>25000</v>
      </c>
      <c r="P393" s="259"/>
      <c r="Q393" s="241"/>
      <c r="R393" s="242">
        <v>200000</v>
      </c>
      <c r="S393" s="242"/>
      <c r="T393" s="242">
        <v>300000</v>
      </c>
      <c r="U393" s="242"/>
      <c r="V393" s="242" t="s">
        <v>346</v>
      </c>
      <c r="W393" s="242">
        <v>350000</v>
      </c>
      <c r="X393" s="242"/>
      <c r="Y393" s="242"/>
      <c r="Z393" s="242"/>
      <c r="AA393" s="242"/>
      <c r="AB393" s="260">
        <f>SUM(P393:AA393)</f>
        <v>850000</v>
      </c>
      <c r="AC393" s="253"/>
    </row>
    <row r="394" spans="1:29" x14ac:dyDescent="0.25">
      <c r="A394" s="256" t="s">
        <v>394</v>
      </c>
      <c r="B394" s="257" t="s">
        <v>410</v>
      </c>
      <c r="C394" s="65"/>
      <c r="D394" s="65" t="s">
        <v>346</v>
      </c>
      <c r="E394" s="65">
        <v>2</v>
      </c>
      <c r="F394" s="65">
        <v>2</v>
      </c>
      <c r="G394" s="65">
        <v>2</v>
      </c>
      <c r="H394" s="65" t="s">
        <v>346</v>
      </c>
      <c r="I394" s="65">
        <v>3</v>
      </c>
      <c r="J394" s="65">
        <v>3</v>
      </c>
      <c r="K394" s="65">
        <v>3</v>
      </c>
      <c r="L394" s="65" t="s">
        <v>346</v>
      </c>
      <c r="M394" s="65"/>
      <c r="N394" s="65" t="s">
        <v>346</v>
      </c>
      <c r="O394" s="258">
        <f>SUM(C394:N394)</f>
        <v>15</v>
      </c>
      <c r="P394" s="259"/>
      <c r="Q394" s="242" t="s">
        <v>346</v>
      </c>
      <c r="R394" s="242">
        <v>100000</v>
      </c>
      <c r="S394" s="242">
        <v>100000</v>
      </c>
      <c r="T394" s="242">
        <v>100000</v>
      </c>
      <c r="U394" s="242" t="s">
        <v>346</v>
      </c>
      <c r="V394" s="242">
        <v>150000</v>
      </c>
      <c r="W394" s="242">
        <v>150000</v>
      </c>
      <c r="X394" s="242">
        <v>150000</v>
      </c>
      <c r="Y394" s="242" t="s">
        <v>346</v>
      </c>
      <c r="Z394" s="242">
        <v>325000</v>
      </c>
      <c r="AA394" s="242" t="s">
        <v>346</v>
      </c>
      <c r="AB394" s="260">
        <f>SUM(P394:AA394)</f>
        <v>1075000</v>
      </c>
      <c r="AC394" s="253"/>
    </row>
    <row r="395" spans="1:29" x14ac:dyDescent="0.25">
      <c r="A395" s="179" t="s">
        <v>174</v>
      </c>
      <c r="B395" s="180"/>
      <c r="C395" s="181"/>
      <c r="D395" s="181"/>
      <c r="E395" s="181"/>
      <c r="F395" s="181"/>
      <c r="G395" s="181"/>
      <c r="H395" s="181"/>
      <c r="I395" s="181"/>
      <c r="J395" s="181"/>
      <c r="K395" s="181"/>
      <c r="L395" s="181"/>
      <c r="M395" s="181"/>
      <c r="N395" s="181"/>
      <c r="O395" s="155"/>
      <c r="P395" s="246">
        <f>SUM(P391:P394)</f>
        <v>0</v>
      </c>
      <c r="Q395" s="182">
        <f t="shared" ref="Q395:AB395" si="32">SUM(Q391:Q394)</f>
        <v>0</v>
      </c>
      <c r="R395" s="182">
        <f t="shared" si="32"/>
        <v>300000</v>
      </c>
      <c r="S395" s="182">
        <f t="shared" si="32"/>
        <v>600000</v>
      </c>
      <c r="T395" s="182">
        <f t="shared" si="32"/>
        <v>900000</v>
      </c>
      <c r="U395" s="182">
        <f t="shared" si="32"/>
        <v>500000</v>
      </c>
      <c r="V395" s="182">
        <f t="shared" si="32"/>
        <v>150000</v>
      </c>
      <c r="W395" s="182">
        <f t="shared" si="32"/>
        <v>500000</v>
      </c>
      <c r="X395" s="182">
        <f t="shared" si="32"/>
        <v>650000</v>
      </c>
      <c r="Y395" s="182">
        <f t="shared" si="32"/>
        <v>500000</v>
      </c>
      <c r="Z395" s="182">
        <f t="shared" si="32"/>
        <v>325000</v>
      </c>
      <c r="AA395" s="182">
        <f t="shared" si="32"/>
        <v>0</v>
      </c>
      <c r="AB395" s="246">
        <f t="shared" si="32"/>
        <v>4425000</v>
      </c>
      <c r="AC395" s="137"/>
    </row>
    <row r="396" spans="1:29" ht="5.0999999999999996" customHeight="1" x14ac:dyDescent="0.25">
      <c r="A396" s="247"/>
      <c r="B396" s="248"/>
      <c r="C396" s="249"/>
      <c r="D396" s="249"/>
      <c r="E396" s="249"/>
      <c r="F396" s="249"/>
      <c r="G396" s="249"/>
      <c r="H396" s="249"/>
      <c r="I396" s="249"/>
      <c r="J396" s="249"/>
      <c r="K396" s="249"/>
      <c r="L396" s="249"/>
      <c r="M396" s="249"/>
      <c r="N396" s="249"/>
      <c r="O396" s="250"/>
      <c r="P396" s="251"/>
      <c r="Q396" s="252"/>
      <c r="R396" s="252"/>
      <c r="S396" s="252"/>
      <c r="T396" s="252"/>
      <c r="U396" s="252"/>
      <c r="V396" s="252"/>
      <c r="W396" s="252"/>
      <c r="X396" s="252"/>
      <c r="Y396" s="252"/>
      <c r="Z396" s="252"/>
      <c r="AA396" s="252"/>
      <c r="AB396" s="252"/>
      <c r="AC396" s="253"/>
    </row>
    <row r="397" spans="1:29" ht="18.75" x14ac:dyDescent="0.3">
      <c r="A397" s="130" t="s">
        <v>411</v>
      </c>
      <c r="B397" s="162"/>
      <c r="C397" s="249"/>
      <c r="D397" s="249"/>
      <c r="E397" s="249"/>
      <c r="F397" s="249"/>
      <c r="G397" s="249"/>
      <c r="H397" s="249"/>
      <c r="I397" s="249"/>
      <c r="J397" s="249"/>
      <c r="K397" s="249"/>
      <c r="L397" s="249"/>
      <c r="M397" s="249"/>
      <c r="N397" s="249"/>
      <c r="O397" s="250"/>
      <c r="P397" s="251"/>
      <c r="Q397" s="252"/>
      <c r="R397" s="252"/>
      <c r="S397" s="252"/>
      <c r="T397" s="252"/>
      <c r="U397" s="252"/>
      <c r="V397" s="252"/>
      <c r="W397" s="252"/>
      <c r="X397" s="252"/>
      <c r="Y397" s="252"/>
      <c r="Z397" s="252"/>
      <c r="AA397" s="252"/>
      <c r="AB397" s="252"/>
      <c r="AC397" s="253"/>
    </row>
    <row r="398" spans="1:29" x14ac:dyDescent="0.25">
      <c r="A398" s="256" t="s">
        <v>406</v>
      </c>
      <c r="B398" s="257" t="s">
        <v>407</v>
      </c>
      <c r="C398" s="65" t="s">
        <v>346</v>
      </c>
      <c r="D398" s="65">
        <v>1</v>
      </c>
      <c r="E398" s="65" t="s">
        <v>346</v>
      </c>
      <c r="F398" s="65">
        <v>1</v>
      </c>
      <c r="G398" s="65" t="s">
        <v>346</v>
      </c>
      <c r="H398" s="65">
        <v>1</v>
      </c>
      <c r="I398" s="65">
        <v>1</v>
      </c>
      <c r="J398" s="65">
        <v>1</v>
      </c>
      <c r="K398" s="65" t="s">
        <v>346</v>
      </c>
      <c r="L398" s="65" t="s">
        <v>346</v>
      </c>
      <c r="M398" s="65" t="s">
        <v>346</v>
      </c>
      <c r="N398" s="65" t="s">
        <v>346</v>
      </c>
      <c r="O398" s="258">
        <f>SUM(C398:N398)</f>
        <v>5</v>
      </c>
      <c r="P398" s="259"/>
      <c r="Q398" s="242">
        <v>500000</v>
      </c>
      <c r="R398" s="242"/>
      <c r="S398" s="242">
        <v>500000</v>
      </c>
      <c r="T398" s="242"/>
      <c r="U398" s="242">
        <v>500000</v>
      </c>
      <c r="V398" s="242">
        <v>500000</v>
      </c>
      <c r="W398" s="242">
        <v>500000</v>
      </c>
      <c r="X398" s="242"/>
      <c r="Y398" s="242"/>
      <c r="Z398" s="242"/>
      <c r="AA398" s="242"/>
      <c r="AB398" s="260">
        <f>SUM(P398:AA398)</f>
        <v>2500000</v>
      </c>
      <c r="AC398" s="253"/>
    </row>
    <row r="399" spans="1:29" ht="30" x14ac:dyDescent="0.25">
      <c r="A399" s="256" t="s">
        <v>408</v>
      </c>
      <c r="B399" s="257" t="s">
        <v>409</v>
      </c>
      <c r="C399" s="235" t="s">
        <v>346</v>
      </c>
      <c r="D399" s="235" t="s">
        <v>346</v>
      </c>
      <c r="E399" s="235">
        <v>1500</v>
      </c>
      <c r="F399" s="235">
        <v>2000</v>
      </c>
      <c r="G399" s="235">
        <v>2000</v>
      </c>
      <c r="H399" s="235" t="s">
        <v>346</v>
      </c>
      <c r="I399" s="235">
        <v>2000</v>
      </c>
      <c r="J399" s="235" t="s">
        <v>346</v>
      </c>
      <c r="K399" s="235">
        <v>6000</v>
      </c>
      <c r="L399" s="235">
        <v>2000</v>
      </c>
      <c r="M399" s="235">
        <v>2000</v>
      </c>
      <c r="N399" s="65" t="s">
        <v>346</v>
      </c>
      <c r="O399" s="258">
        <f>SUM(C399:N399)</f>
        <v>17500</v>
      </c>
      <c r="P399" s="65"/>
      <c r="Q399" s="236"/>
      <c r="R399" s="237">
        <v>200000</v>
      </c>
      <c r="S399" s="236"/>
      <c r="T399" s="237">
        <v>300000</v>
      </c>
      <c r="U399" s="236"/>
      <c r="V399" s="236"/>
      <c r="W399" s="237">
        <v>450000</v>
      </c>
      <c r="X399" s="237">
        <v>300000</v>
      </c>
      <c r="Y399" s="237">
        <v>300000</v>
      </c>
      <c r="Z399" s="237">
        <v>200000</v>
      </c>
      <c r="AA399" s="236"/>
      <c r="AB399" s="258">
        <f>SUM(P399:AA399)</f>
        <v>1750000</v>
      </c>
      <c r="AC399" s="253"/>
    </row>
    <row r="400" spans="1:29" x14ac:dyDescent="0.25">
      <c r="A400" s="602" t="s">
        <v>394</v>
      </c>
      <c r="B400" s="257" t="s">
        <v>412</v>
      </c>
      <c r="C400" s="65" t="s">
        <v>346</v>
      </c>
      <c r="D400" s="65" t="s">
        <v>346</v>
      </c>
      <c r="E400" s="65" t="s">
        <v>346</v>
      </c>
      <c r="F400" s="65">
        <v>2</v>
      </c>
      <c r="G400" s="65">
        <v>2</v>
      </c>
      <c r="H400" s="65">
        <v>2</v>
      </c>
      <c r="I400" s="65">
        <v>2</v>
      </c>
      <c r="J400" s="65">
        <v>2</v>
      </c>
      <c r="K400" s="65">
        <v>2</v>
      </c>
      <c r="L400" s="65">
        <v>3</v>
      </c>
      <c r="M400" s="65" t="s">
        <v>346</v>
      </c>
      <c r="N400" s="65" t="s">
        <v>346</v>
      </c>
      <c r="O400" s="258">
        <f>SUM(C400:N400)</f>
        <v>15</v>
      </c>
      <c r="P400" s="65"/>
      <c r="Q400" s="236"/>
      <c r="R400" s="236"/>
      <c r="S400" s="237">
        <v>140000</v>
      </c>
      <c r="T400" s="237">
        <v>140000</v>
      </c>
      <c r="U400" s="237">
        <v>140000</v>
      </c>
      <c r="V400" s="237">
        <v>140000</v>
      </c>
      <c r="W400" s="237">
        <v>140000</v>
      </c>
      <c r="X400" s="237">
        <v>140000</v>
      </c>
      <c r="Y400" s="237" t="s">
        <v>346</v>
      </c>
      <c r="Z400" s="237" t="s">
        <v>346</v>
      </c>
      <c r="AA400" s="236"/>
      <c r="AB400" s="258">
        <f>SUM(P400:AA400)</f>
        <v>840000</v>
      </c>
      <c r="AC400" s="253"/>
    </row>
    <row r="401" spans="1:29" ht="30" x14ac:dyDescent="0.25">
      <c r="A401" s="602"/>
      <c r="B401" s="257" t="s">
        <v>413</v>
      </c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>
        <v>1</v>
      </c>
      <c r="N401" s="65" t="s">
        <v>346</v>
      </c>
      <c r="O401" s="261">
        <v>1</v>
      </c>
      <c r="P401" s="65"/>
      <c r="Q401" s="236"/>
      <c r="R401" s="236"/>
      <c r="S401" s="237"/>
      <c r="T401" s="237"/>
      <c r="U401" s="236"/>
      <c r="V401" s="237"/>
      <c r="W401" s="237"/>
      <c r="X401" s="237"/>
      <c r="Y401" s="236"/>
      <c r="Z401" s="237">
        <v>235000</v>
      </c>
      <c r="AA401" s="236"/>
      <c r="AB401" s="258">
        <v>235000</v>
      </c>
      <c r="AC401" s="253"/>
    </row>
    <row r="402" spans="1:29" x14ac:dyDescent="0.25">
      <c r="A402" s="179" t="s">
        <v>174</v>
      </c>
      <c r="B402" s="180"/>
      <c r="C402" s="181"/>
      <c r="D402" s="181"/>
      <c r="E402" s="181"/>
      <c r="F402" s="181"/>
      <c r="G402" s="181"/>
      <c r="H402" s="181"/>
      <c r="I402" s="181"/>
      <c r="J402" s="181"/>
      <c r="K402" s="181"/>
      <c r="L402" s="181"/>
      <c r="M402" s="181"/>
      <c r="N402" s="181"/>
      <c r="O402" s="155"/>
      <c r="P402" s="246">
        <f>SUM(P398:P401)</f>
        <v>0</v>
      </c>
      <c r="Q402" s="246">
        <f t="shared" ref="Q402:AB402" si="33">SUM(Q398:Q401)</f>
        <v>500000</v>
      </c>
      <c r="R402" s="246">
        <f t="shared" si="33"/>
        <v>200000</v>
      </c>
      <c r="S402" s="246">
        <f t="shared" si="33"/>
        <v>640000</v>
      </c>
      <c r="T402" s="246">
        <f t="shared" si="33"/>
        <v>440000</v>
      </c>
      <c r="U402" s="246">
        <f t="shared" si="33"/>
        <v>640000</v>
      </c>
      <c r="V402" s="246">
        <f t="shared" si="33"/>
        <v>640000</v>
      </c>
      <c r="W402" s="246">
        <f t="shared" si="33"/>
        <v>1090000</v>
      </c>
      <c r="X402" s="246">
        <f t="shared" si="33"/>
        <v>440000</v>
      </c>
      <c r="Y402" s="246">
        <f t="shared" si="33"/>
        <v>300000</v>
      </c>
      <c r="Z402" s="246">
        <f t="shared" si="33"/>
        <v>435000</v>
      </c>
      <c r="AA402" s="246">
        <f t="shared" si="33"/>
        <v>0</v>
      </c>
      <c r="AB402" s="246">
        <f t="shared" si="33"/>
        <v>5325000</v>
      </c>
      <c r="AC402" s="137"/>
    </row>
    <row r="403" spans="1:29" ht="5.0999999999999996" customHeight="1" x14ac:dyDescent="0.25">
      <c r="A403" s="247"/>
      <c r="B403" s="248"/>
      <c r="C403" s="249"/>
      <c r="D403" s="249"/>
      <c r="E403" s="249"/>
      <c r="F403" s="249"/>
      <c r="G403" s="249"/>
      <c r="H403" s="249"/>
      <c r="I403" s="249"/>
      <c r="J403" s="249"/>
      <c r="K403" s="249"/>
      <c r="L403" s="249"/>
      <c r="M403" s="249"/>
      <c r="N403" s="249"/>
      <c r="O403" s="250"/>
      <c r="P403" s="251"/>
      <c r="Q403" s="251"/>
      <c r="R403" s="251"/>
      <c r="S403" s="251"/>
      <c r="T403" s="251"/>
      <c r="U403" s="251"/>
      <c r="V403" s="251"/>
      <c r="W403" s="251"/>
      <c r="X403" s="251"/>
      <c r="Y403" s="251"/>
      <c r="Z403" s="251"/>
      <c r="AA403" s="251"/>
      <c r="AB403" s="252"/>
      <c r="AC403" s="253"/>
    </row>
    <row r="404" spans="1:29" ht="18.75" x14ac:dyDescent="0.3">
      <c r="A404" s="130" t="s">
        <v>414</v>
      </c>
      <c r="B404" s="248"/>
      <c r="C404" s="249"/>
      <c r="D404" s="249"/>
      <c r="E404" s="249"/>
      <c r="F404" s="249"/>
      <c r="G404" s="249"/>
      <c r="H404" s="249"/>
      <c r="I404" s="249"/>
      <c r="J404" s="249"/>
      <c r="K404" s="249"/>
      <c r="L404" s="249"/>
      <c r="M404" s="249"/>
      <c r="N404" s="249"/>
      <c r="O404" s="250"/>
      <c r="P404" s="251"/>
      <c r="Q404" s="251"/>
      <c r="R404" s="251"/>
      <c r="S404" s="251"/>
      <c r="T404" s="251"/>
      <c r="U404" s="251"/>
      <c r="V404" s="251"/>
      <c r="W404" s="251"/>
      <c r="X404" s="251"/>
      <c r="Y404" s="251"/>
      <c r="Z404" s="251"/>
      <c r="AA404" s="251"/>
      <c r="AB404" s="252"/>
      <c r="AC404" s="253"/>
    </row>
    <row r="405" spans="1:29" x14ac:dyDescent="0.25">
      <c r="A405" s="240" t="s">
        <v>406</v>
      </c>
      <c r="B405" s="233" t="s">
        <v>407</v>
      </c>
      <c r="C405" s="65"/>
      <c r="D405" s="65">
        <v>1</v>
      </c>
      <c r="E405" s="65">
        <v>1</v>
      </c>
      <c r="F405" s="65">
        <v>1</v>
      </c>
      <c r="G405" s="65">
        <v>1</v>
      </c>
      <c r="H405" s="65">
        <v>1</v>
      </c>
      <c r="I405" s="65"/>
      <c r="J405" s="65">
        <v>1</v>
      </c>
      <c r="K405" s="65">
        <v>1</v>
      </c>
      <c r="L405" s="65"/>
      <c r="M405" s="65"/>
      <c r="N405" s="65" t="s">
        <v>346</v>
      </c>
      <c r="O405" s="234">
        <f>SUM(C405:N405)</f>
        <v>7</v>
      </c>
      <c r="P405" s="65"/>
      <c r="Q405" s="237">
        <v>500000</v>
      </c>
      <c r="R405" s="237">
        <v>500000</v>
      </c>
      <c r="S405" s="237">
        <v>500000</v>
      </c>
      <c r="T405" s="237">
        <v>500000</v>
      </c>
      <c r="U405" s="237">
        <v>500000</v>
      </c>
      <c r="V405" s="236"/>
      <c r="W405" s="237">
        <v>500000</v>
      </c>
      <c r="X405" s="237">
        <v>500000</v>
      </c>
      <c r="Y405" s="236"/>
      <c r="Z405" s="236"/>
      <c r="AA405" s="237" t="s">
        <v>346</v>
      </c>
      <c r="AB405" s="258">
        <f>SUM(P405:AA405)</f>
        <v>3500000</v>
      </c>
      <c r="AC405" s="253"/>
    </row>
    <row r="406" spans="1:29" ht="30" x14ac:dyDescent="0.25">
      <c r="A406" s="240" t="s">
        <v>408</v>
      </c>
      <c r="B406" s="233" t="s">
        <v>409</v>
      </c>
      <c r="C406" s="65"/>
      <c r="D406" s="65"/>
      <c r="E406" s="235">
        <v>1500</v>
      </c>
      <c r="F406" s="235">
        <v>2000</v>
      </c>
      <c r="G406" s="235">
        <v>2000</v>
      </c>
      <c r="H406" s="235">
        <v>2000</v>
      </c>
      <c r="I406" s="65"/>
      <c r="J406" s="235">
        <v>3500</v>
      </c>
      <c r="K406" s="235">
        <v>5000</v>
      </c>
      <c r="L406" s="235">
        <v>2000</v>
      </c>
      <c r="M406" s="235">
        <v>2000</v>
      </c>
      <c r="N406" s="65"/>
      <c r="O406" s="234">
        <f>SUM(C406:N406)</f>
        <v>20000</v>
      </c>
      <c r="P406" s="65"/>
      <c r="Q406" s="236"/>
      <c r="R406" s="237">
        <v>150000</v>
      </c>
      <c r="S406" s="237">
        <v>200000</v>
      </c>
      <c r="T406" s="237">
        <v>500000</v>
      </c>
      <c r="U406" s="237">
        <v>300000</v>
      </c>
      <c r="V406" s="237">
        <v>350000</v>
      </c>
      <c r="W406" s="237">
        <v>400000</v>
      </c>
      <c r="X406" s="237">
        <v>500000</v>
      </c>
      <c r="Y406" s="237">
        <v>300000</v>
      </c>
      <c r="Z406" s="237">
        <v>300000</v>
      </c>
      <c r="AA406" s="236"/>
      <c r="AB406" s="262">
        <f>SUM(P406:AA406)</f>
        <v>3000000</v>
      </c>
      <c r="AC406" s="253"/>
    </row>
    <row r="407" spans="1:29" ht="45" x14ac:dyDescent="0.25">
      <c r="A407" s="240" t="s">
        <v>415</v>
      </c>
      <c r="B407" s="233" t="s">
        <v>416</v>
      </c>
      <c r="C407" s="235" t="s">
        <v>346</v>
      </c>
      <c r="D407" s="235" t="s">
        <v>346</v>
      </c>
      <c r="E407" s="235" t="s">
        <v>346</v>
      </c>
      <c r="F407" s="235" t="s">
        <v>346</v>
      </c>
      <c r="G407" s="235" t="s">
        <v>346</v>
      </c>
      <c r="H407" s="235" t="s">
        <v>346</v>
      </c>
      <c r="I407" s="235">
        <v>1</v>
      </c>
      <c r="J407" s="235" t="s">
        <v>346</v>
      </c>
      <c r="K407" s="235" t="s">
        <v>346</v>
      </c>
      <c r="L407" s="235">
        <v>1</v>
      </c>
      <c r="M407" s="235" t="s">
        <v>346</v>
      </c>
      <c r="N407" s="235" t="s">
        <v>346</v>
      </c>
      <c r="O407" s="234">
        <f>SUM(C407:N407)</f>
        <v>2</v>
      </c>
      <c r="P407" s="259"/>
      <c r="Q407" s="242" t="s">
        <v>346</v>
      </c>
      <c r="R407" s="242" t="s">
        <v>346</v>
      </c>
      <c r="S407" s="242" t="s">
        <v>346</v>
      </c>
      <c r="T407" s="242" t="s">
        <v>346</v>
      </c>
      <c r="U407" s="242" t="s">
        <v>346</v>
      </c>
      <c r="V407" s="242">
        <v>150000</v>
      </c>
      <c r="W407" s="242" t="s">
        <v>346</v>
      </c>
      <c r="X407" s="242" t="s">
        <v>346</v>
      </c>
      <c r="Y407" s="242">
        <v>150000</v>
      </c>
      <c r="Z407" s="242" t="s">
        <v>346</v>
      </c>
      <c r="AA407" s="242"/>
      <c r="AB407" s="260">
        <f>SUM(Q407:AA407)</f>
        <v>300000</v>
      </c>
      <c r="AC407" s="253"/>
    </row>
    <row r="408" spans="1:29" x14ac:dyDescent="0.25">
      <c r="A408" s="602" t="s">
        <v>394</v>
      </c>
      <c r="B408" s="233" t="s">
        <v>412</v>
      </c>
      <c r="C408" s="65"/>
      <c r="D408" s="65"/>
      <c r="E408" s="65"/>
      <c r="F408" s="65" t="s">
        <v>346</v>
      </c>
      <c r="G408" s="65">
        <v>2</v>
      </c>
      <c r="H408" s="65">
        <v>2</v>
      </c>
      <c r="I408" s="65">
        <v>2</v>
      </c>
      <c r="J408" s="65">
        <v>2</v>
      </c>
      <c r="K408" s="65">
        <v>2</v>
      </c>
      <c r="L408" s="65">
        <v>2</v>
      </c>
      <c r="M408" s="65">
        <v>3</v>
      </c>
      <c r="N408" s="65"/>
      <c r="O408" s="234">
        <f>SUM(C408:N408)</f>
        <v>15</v>
      </c>
      <c r="P408" s="259"/>
      <c r="Q408" s="242"/>
      <c r="R408" s="242"/>
      <c r="S408" s="242">
        <v>100000</v>
      </c>
      <c r="T408" s="242">
        <v>50000</v>
      </c>
      <c r="U408" s="242">
        <v>250000</v>
      </c>
      <c r="V408" s="242">
        <v>50000</v>
      </c>
      <c r="W408" s="242">
        <v>50000</v>
      </c>
      <c r="X408" s="242">
        <v>50000</v>
      </c>
      <c r="Y408" s="242">
        <v>20000</v>
      </c>
      <c r="Z408" s="242">
        <v>30000</v>
      </c>
      <c r="AA408" s="242" t="s">
        <v>346</v>
      </c>
      <c r="AB408" s="260">
        <f>SUM(Q408:AA408)</f>
        <v>600000</v>
      </c>
      <c r="AC408" s="253"/>
    </row>
    <row r="409" spans="1:29" ht="30" x14ac:dyDescent="0.25">
      <c r="A409" s="602"/>
      <c r="B409" s="233" t="s">
        <v>413</v>
      </c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>
        <v>1</v>
      </c>
      <c r="O409" s="234">
        <v>1</v>
      </c>
      <c r="P409" s="259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>
        <v>400000</v>
      </c>
      <c r="AB409" s="260">
        <v>400000</v>
      </c>
      <c r="AC409" s="253"/>
    </row>
    <row r="410" spans="1:29" x14ac:dyDescent="0.25">
      <c r="A410" s="179" t="s">
        <v>174</v>
      </c>
      <c r="B410" s="180"/>
      <c r="C410" s="181"/>
      <c r="D410" s="181"/>
      <c r="E410" s="181"/>
      <c r="F410" s="181"/>
      <c r="G410" s="181"/>
      <c r="H410" s="181"/>
      <c r="I410" s="181"/>
      <c r="J410" s="181"/>
      <c r="K410" s="181"/>
      <c r="L410" s="181"/>
      <c r="M410" s="181"/>
      <c r="N410" s="181"/>
      <c r="O410" s="155"/>
      <c r="P410" s="246">
        <f>SUM(P404:P409)</f>
        <v>0</v>
      </c>
      <c r="Q410" s="246">
        <f t="shared" ref="Q410:AB410" si="34">SUM(Q404:Q409)</f>
        <v>500000</v>
      </c>
      <c r="R410" s="246">
        <f t="shared" si="34"/>
        <v>650000</v>
      </c>
      <c r="S410" s="246">
        <f t="shared" si="34"/>
        <v>800000</v>
      </c>
      <c r="T410" s="246">
        <f t="shared" si="34"/>
        <v>1050000</v>
      </c>
      <c r="U410" s="246">
        <f t="shared" si="34"/>
        <v>1050000</v>
      </c>
      <c r="V410" s="246">
        <f t="shared" si="34"/>
        <v>550000</v>
      </c>
      <c r="W410" s="246">
        <f t="shared" si="34"/>
        <v>950000</v>
      </c>
      <c r="X410" s="246">
        <f t="shared" si="34"/>
        <v>1050000</v>
      </c>
      <c r="Y410" s="246">
        <f t="shared" si="34"/>
        <v>470000</v>
      </c>
      <c r="Z410" s="246">
        <f t="shared" si="34"/>
        <v>330000</v>
      </c>
      <c r="AA410" s="246">
        <f t="shared" si="34"/>
        <v>400000</v>
      </c>
      <c r="AB410" s="246">
        <f t="shared" si="34"/>
        <v>7800000</v>
      </c>
      <c r="AC410" s="137"/>
    </row>
    <row r="411" spans="1:29" ht="5.0999999999999996" customHeight="1" thickBot="1" x14ac:dyDescent="0.3">
      <c r="A411" s="263"/>
      <c r="B411" s="264"/>
      <c r="C411" s="265"/>
      <c r="D411" s="265"/>
      <c r="E411" s="265"/>
      <c r="F411" s="265"/>
      <c r="G411" s="265"/>
      <c r="H411" s="265"/>
      <c r="I411" s="265"/>
      <c r="J411" s="265"/>
      <c r="K411" s="265"/>
      <c r="L411" s="265"/>
      <c r="M411" s="265"/>
      <c r="N411" s="265"/>
      <c r="O411" s="266"/>
      <c r="P411" s="267"/>
      <c r="Q411" s="267"/>
      <c r="R411" s="267"/>
      <c r="S411" s="267"/>
      <c r="T411" s="267"/>
      <c r="U411" s="267"/>
      <c r="V411" s="267"/>
      <c r="W411" s="267"/>
      <c r="X411" s="267"/>
      <c r="Y411" s="267"/>
      <c r="Z411" s="267"/>
      <c r="AA411" s="267"/>
      <c r="AB411" s="268"/>
      <c r="AC411" s="222"/>
    </row>
    <row r="412" spans="1:29" ht="19.5" thickBot="1" x14ac:dyDescent="0.35">
      <c r="A412" s="93" t="s">
        <v>417</v>
      </c>
      <c r="B412" s="94"/>
      <c r="C412" s="95"/>
      <c r="D412" s="95"/>
      <c r="E412" s="95"/>
      <c r="F412" s="95"/>
      <c r="G412" s="95"/>
      <c r="H412" s="95"/>
      <c r="I412" s="95"/>
      <c r="J412" s="95"/>
      <c r="K412" s="95"/>
      <c r="L412" s="95"/>
      <c r="M412" s="95"/>
      <c r="N412" s="95"/>
      <c r="O412" s="269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  <c r="AA412" s="94"/>
      <c r="AB412" s="94"/>
      <c r="AC412" s="97"/>
    </row>
    <row r="413" spans="1:29" s="161" customFormat="1" ht="5.0999999999999996" customHeight="1" thickBot="1" x14ac:dyDescent="0.35">
      <c r="A413" s="270"/>
      <c r="B413" s="271"/>
      <c r="C413" s="272"/>
      <c r="D413" s="272"/>
      <c r="E413" s="272"/>
      <c r="F413" s="272"/>
      <c r="G413" s="272"/>
      <c r="H413" s="272"/>
      <c r="I413" s="272"/>
      <c r="J413" s="272"/>
      <c r="K413" s="272"/>
      <c r="L413" s="272"/>
      <c r="M413" s="272"/>
      <c r="N413" s="272"/>
      <c r="O413" s="273"/>
      <c r="P413" s="271"/>
      <c r="Q413" s="271"/>
      <c r="R413" s="271"/>
      <c r="S413" s="271"/>
      <c r="T413" s="271"/>
      <c r="U413" s="271"/>
      <c r="V413" s="271"/>
      <c r="W413" s="271"/>
      <c r="X413" s="271"/>
      <c r="Y413" s="271"/>
      <c r="Z413" s="271"/>
      <c r="AA413" s="271"/>
      <c r="AB413" s="271"/>
      <c r="AC413" s="274"/>
    </row>
    <row r="414" spans="1:29" x14ac:dyDescent="0.25">
      <c r="A414" s="275" t="s">
        <v>418</v>
      </c>
      <c r="B414" s="276"/>
      <c r="C414" s="277"/>
      <c r="D414" s="277"/>
      <c r="E414" s="277"/>
      <c r="F414" s="277"/>
      <c r="G414" s="277"/>
      <c r="H414" s="277"/>
      <c r="I414" s="277"/>
      <c r="J414" s="277"/>
      <c r="K414" s="277"/>
      <c r="L414" s="277"/>
      <c r="M414" s="277"/>
      <c r="N414" s="277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61"/>
    </row>
    <row r="415" spans="1:29" ht="30.75" customHeight="1" x14ac:dyDescent="0.25">
      <c r="A415" s="590" t="s">
        <v>419</v>
      </c>
      <c r="B415" s="276" t="s">
        <v>420</v>
      </c>
      <c r="C415" s="277"/>
      <c r="D415" s="277">
        <v>1</v>
      </c>
      <c r="E415" s="277"/>
      <c r="F415" s="277"/>
      <c r="G415" s="277"/>
      <c r="H415" s="277">
        <v>1</v>
      </c>
      <c r="I415" s="277"/>
      <c r="J415" s="277"/>
      <c r="K415" s="277"/>
      <c r="L415" s="277"/>
      <c r="M415" s="277"/>
      <c r="N415" s="277"/>
      <c r="O415" s="275">
        <f>SUM(C415:N415)</f>
        <v>2</v>
      </c>
      <c r="P415" s="276"/>
      <c r="Q415" s="276">
        <v>207000</v>
      </c>
      <c r="R415" s="276"/>
      <c r="S415" s="276"/>
      <c r="T415" s="276"/>
      <c r="U415" s="276">
        <v>400000</v>
      </c>
      <c r="V415" s="276"/>
      <c r="W415" s="276"/>
      <c r="X415" s="276"/>
      <c r="Y415" s="276"/>
      <c r="Z415" s="276"/>
      <c r="AA415" s="276"/>
      <c r="AB415" s="275">
        <f>SUM(P415:AA415)</f>
        <v>607000</v>
      </c>
      <c r="AC415" s="61"/>
    </row>
    <row r="416" spans="1:29" x14ac:dyDescent="0.25">
      <c r="A416" s="590"/>
      <c r="B416" s="276" t="s">
        <v>421</v>
      </c>
      <c r="C416" s="277"/>
      <c r="D416" s="276">
        <v>20</v>
      </c>
      <c r="E416" s="277"/>
      <c r="F416" s="277"/>
      <c r="G416" s="277"/>
      <c r="H416" s="277">
        <v>20</v>
      </c>
      <c r="I416" s="277"/>
      <c r="J416" s="277"/>
      <c r="K416" s="277"/>
      <c r="L416" s="277"/>
      <c r="M416" s="277"/>
      <c r="N416" s="277"/>
      <c r="O416" s="275">
        <v>40</v>
      </c>
      <c r="P416" s="276"/>
      <c r="Q416" s="276"/>
      <c r="R416" s="276"/>
      <c r="S416" s="276"/>
      <c r="T416" s="276"/>
      <c r="U416" s="276"/>
      <c r="V416" s="276"/>
      <c r="W416" s="276"/>
      <c r="X416" s="276"/>
      <c r="Y416" s="276"/>
      <c r="Z416" s="276"/>
      <c r="AA416" s="276"/>
      <c r="AB416" s="275">
        <f t="shared" ref="AB416:AB470" si="35">SUM(P416:AA416)</f>
        <v>0</v>
      </c>
      <c r="AC416" s="61"/>
    </row>
    <row r="417" spans="1:29" x14ac:dyDescent="0.25">
      <c r="A417" s="146" t="s">
        <v>422</v>
      </c>
      <c r="B417" s="146" t="s">
        <v>423</v>
      </c>
      <c r="C417" s="277"/>
      <c r="D417" s="277"/>
      <c r="E417" s="277"/>
      <c r="F417" s="277"/>
      <c r="G417" s="277"/>
      <c r="H417" s="277"/>
      <c r="I417" s="277"/>
      <c r="J417" s="277"/>
      <c r="K417" s="277"/>
      <c r="L417" s="277"/>
      <c r="M417" s="277"/>
      <c r="N417" s="277">
        <v>3</v>
      </c>
      <c r="O417" s="275">
        <f>SUM(C417:N417)</f>
        <v>3</v>
      </c>
      <c r="P417" s="276"/>
      <c r="Q417" s="276"/>
      <c r="R417" s="276"/>
      <c r="S417" s="276"/>
      <c r="T417" s="276"/>
      <c r="U417" s="276"/>
      <c r="V417" s="276">
        <v>20000</v>
      </c>
      <c r="W417" s="276">
        <v>20000</v>
      </c>
      <c r="X417" s="276">
        <v>20000</v>
      </c>
      <c r="Y417" s="276">
        <v>20000</v>
      </c>
      <c r="Z417" s="276">
        <v>20000</v>
      </c>
      <c r="AA417" s="276"/>
      <c r="AB417" s="275">
        <f t="shared" si="35"/>
        <v>100000</v>
      </c>
      <c r="AC417" s="61"/>
    </row>
    <row r="418" spans="1:29" x14ac:dyDescent="0.25">
      <c r="A418" s="591" t="s">
        <v>424</v>
      </c>
      <c r="B418" s="196" t="s">
        <v>425</v>
      </c>
      <c r="C418" s="277"/>
      <c r="D418" s="277"/>
      <c r="E418" s="277"/>
      <c r="F418" s="277">
        <v>1</v>
      </c>
      <c r="G418" s="277"/>
      <c r="H418" s="277"/>
      <c r="I418" s="277">
        <v>1</v>
      </c>
      <c r="J418" s="277"/>
      <c r="K418" s="277"/>
      <c r="L418" s="277"/>
      <c r="M418" s="277"/>
      <c r="N418" s="277"/>
      <c r="O418" s="275">
        <v>2</v>
      </c>
      <c r="P418" s="276"/>
      <c r="Q418" s="276"/>
      <c r="R418" s="276"/>
      <c r="S418" s="276">
        <v>150000</v>
      </c>
      <c r="T418" s="276"/>
      <c r="U418" s="276"/>
      <c r="V418" s="276">
        <v>150000</v>
      </c>
      <c r="W418" s="276"/>
      <c r="X418" s="276"/>
      <c r="Y418" s="276"/>
      <c r="Z418" s="276"/>
      <c r="AA418" s="276"/>
      <c r="AB418" s="275">
        <f t="shared" si="35"/>
        <v>300000</v>
      </c>
      <c r="AC418" s="61"/>
    </row>
    <row r="419" spans="1:29" x14ac:dyDescent="0.25">
      <c r="A419" s="591"/>
      <c r="B419" s="278" t="s">
        <v>426</v>
      </c>
      <c r="C419" s="277"/>
      <c r="D419" s="277"/>
      <c r="E419" s="277"/>
      <c r="F419" s="277">
        <v>10</v>
      </c>
      <c r="G419" s="277"/>
      <c r="H419" s="277"/>
      <c r="I419" s="277">
        <v>10</v>
      </c>
      <c r="J419" s="277"/>
      <c r="K419" s="277"/>
      <c r="L419" s="277"/>
      <c r="M419" s="277"/>
      <c r="N419" s="277"/>
      <c r="O419" s="275">
        <f>SUM(C419:N419)</f>
        <v>20</v>
      </c>
      <c r="P419" s="276"/>
      <c r="Q419" s="276"/>
      <c r="R419" s="276"/>
      <c r="S419" s="276"/>
      <c r="T419" s="276"/>
      <c r="U419" s="276"/>
      <c r="V419" s="276"/>
      <c r="W419" s="276"/>
      <c r="X419" s="276"/>
      <c r="Y419" s="276"/>
      <c r="Z419" s="276"/>
      <c r="AA419" s="276"/>
      <c r="AB419" s="275">
        <f t="shared" si="35"/>
        <v>0</v>
      </c>
      <c r="AC419" s="61"/>
    </row>
    <row r="420" spans="1:29" x14ac:dyDescent="0.25">
      <c r="A420" s="590" t="s">
        <v>427</v>
      </c>
      <c r="B420" s="278" t="s">
        <v>428</v>
      </c>
      <c r="C420" s="277"/>
      <c r="D420" s="277"/>
      <c r="E420" s="277">
        <v>1</v>
      </c>
      <c r="F420" s="277"/>
      <c r="G420" s="277"/>
      <c r="H420" s="277">
        <v>1</v>
      </c>
      <c r="I420" s="277"/>
      <c r="J420" s="277"/>
      <c r="K420" s="277"/>
      <c r="L420" s="277"/>
      <c r="M420" s="277"/>
      <c r="N420" s="277"/>
      <c r="O420" s="275">
        <f>SUM(C420:N420)</f>
        <v>2</v>
      </c>
      <c r="P420" s="276"/>
      <c r="Q420" s="276"/>
      <c r="R420" s="276">
        <v>124200</v>
      </c>
      <c r="S420" s="276"/>
      <c r="T420" s="276"/>
      <c r="U420" s="276">
        <v>60000</v>
      </c>
      <c r="V420" s="276"/>
      <c r="W420" s="276"/>
      <c r="X420" s="276"/>
      <c r="Y420" s="276"/>
      <c r="Z420" s="276"/>
      <c r="AA420" s="276"/>
      <c r="AB420" s="275">
        <f t="shared" si="35"/>
        <v>184200</v>
      </c>
      <c r="AC420" s="61"/>
    </row>
    <row r="421" spans="1:29" x14ac:dyDescent="0.25">
      <c r="A421" s="590"/>
      <c r="B421" s="278" t="s">
        <v>421</v>
      </c>
      <c r="C421" s="277"/>
      <c r="D421" s="277"/>
      <c r="E421" s="277">
        <v>15</v>
      </c>
      <c r="F421" s="277"/>
      <c r="G421" s="277"/>
      <c r="H421" s="277">
        <v>20</v>
      </c>
      <c r="I421" s="277"/>
      <c r="J421" s="277"/>
      <c r="K421" s="277"/>
      <c r="L421" s="277"/>
      <c r="M421" s="277"/>
      <c r="N421" s="277"/>
      <c r="O421" s="275">
        <f t="shared" ref="O421:O438" si="36">SUM(C421:N421)</f>
        <v>35</v>
      </c>
      <c r="P421" s="276"/>
      <c r="Q421" s="276"/>
      <c r="R421" s="276"/>
      <c r="S421" s="276"/>
      <c r="T421" s="276"/>
      <c r="U421" s="276"/>
      <c r="V421" s="276"/>
      <c r="W421" s="276"/>
      <c r="X421" s="276"/>
      <c r="Y421" s="276"/>
      <c r="Z421" s="276"/>
      <c r="AA421" s="276"/>
      <c r="AB421" s="275">
        <f t="shared" si="35"/>
        <v>0</v>
      </c>
      <c r="AC421" s="61"/>
    </row>
    <row r="422" spans="1:29" ht="30" x14ac:dyDescent="0.25">
      <c r="A422" s="151" t="s">
        <v>429</v>
      </c>
      <c r="B422" s="196" t="s">
        <v>430</v>
      </c>
      <c r="C422" s="277"/>
      <c r="D422" s="277"/>
      <c r="E422" s="277"/>
      <c r="F422" s="277"/>
      <c r="G422" s="277"/>
      <c r="H422" s="277">
        <v>1</v>
      </c>
      <c r="I422" s="277"/>
      <c r="J422" s="277"/>
      <c r="K422" s="277"/>
      <c r="L422" s="277"/>
      <c r="M422" s="277"/>
      <c r="N422" s="277"/>
      <c r="O422" s="275">
        <f t="shared" si="36"/>
        <v>1</v>
      </c>
      <c r="P422" s="276"/>
      <c r="Q422" s="276"/>
      <c r="R422" s="276"/>
      <c r="S422" s="276"/>
      <c r="T422" s="276"/>
      <c r="U422" s="276">
        <v>124200</v>
      </c>
      <c r="V422" s="276"/>
      <c r="W422" s="276"/>
      <c r="X422" s="276"/>
      <c r="Y422" s="276"/>
      <c r="Z422" s="276"/>
      <c r="AA422" s="276"/>
      <c r="AB422" s="275">
        <f t="shared" si="35"/>
        <v>124200</v>
      </c>
      <c r="AC422" s="61"/>
    </row>
    <row r="423" spans="1:29" x14ac:dyDescent="0.25">
      <c r="A423" s="151"/>
      <c r="B423" s="278" t="s">
        <v>421</v>
      </c>
      <c r="C423" s="277"/>
      <c r="D423" s="277"/>
      <c r="E423" s="277"/>
      <c r="F423" s="277"/>
      <c r="G423" s="277"/>
      <c r="H423" s="277">
        <v>20</v>
      </c>
      <c r="I423" s="277"/>
      <c r="J423" s="277"/>
      <c r="K423" s="277"/>
      <c r="L423" s="277"/>
      <c r="M423" s="277"/>
      <c r="N423" s="277"/>
      <c r="O423" s="275">
        <f t="shared" si="36"/>
        <v>20</v>
      </c>
      <c r="P423" s="276"/>
      <c r="Q423" s="276"/>
      <c r="R423" s="276"/>
      <c r="S423" s="276"/>
      <c r="T423" s="276"/>
      <c r="U423" s="276"/>
      <c r="V423" s="276"/>
      <c r="W423" s="276"/>
      <c r="X423" s="276"/>
      <c r="Y423" s="276"/>
      <c r="Z423" s="276"/>
      <c r="AA423" s="276"/>
      <c r="AB423" s="275">
        <f t="shared" si="35"/>
        <v>0</v>
      </c>
      <c r="AC423" s="61"/>
    </row>
    <row r="424" spans="1:29" x14ac:dyDescent="0.25">
      <c r="A424" s="279" t="s">
        <v>431</v>
      </c>
      <c r="B424" s="278"/>
      <c r="C424" s="277"/>
      <c r="D424" s="277"/>
      <c r="E424" s="277"/>
      <c r="F424" s="277"/>
      <c r="G424" s="277"/>
      <c r="H424" s="277"/>
      <c r="I424" s="277"/>
      <c r="J424" s="277"/>
      <c r="K424" s="277"/>
      <c r="L424" s="277"/>
      <c r="M424" s="277"/>
      <c r="N424" s="277"/>
      <c r="O424" s="275">
        <f t="shared" si="36"/>
        <v>0</v>
      </c>
      <c r="P424" s="276"/>
      <c r="Q424" s="276"/>
      <c r="R424" s="276"/>
      <c r="S424" s="276"/>
      <c r="T424" s="276"/>
      <c r="U424" s="276"/>
      <c r="V424" s="276"/>
      <c r="W424" s="276"/>
      <c r="X424" s="276"/>
      <c r="Y424" s="276"/>
      <c r="Z424" s="276"/>
      <c r="AA424" s="276"/>
      <c r="AB424" s="275">
        <f t="shared" si="35"/>
        <v>0</v>
      </c>
      <c r="AC424" s="61"/>
    </row>
    <row r="425" spans="1:29" ht="30" x14ac:dyDescent="0.25">
      <c r="A425" s="590" t="s">
        <v>432</v>
      </c>
      <c r="B425" s="276" t="s">
        <v>433</v>
      </c>
      <c r="C425" s="277"/>
      <c r="D425" s="277"/>
      <c r="E425" s="277"/>
      <c r="F425" s="277"/>
      <c r="G425" s="277">
        <v>1</v>
      </c>
      <c r="H425" s="277"/>
      <c r="I425" s="277"/>
      <c r="J425" s="277"/>
      <c r="K425" s="277"/>
      <c r="L425" s="277"/>
      <c r="M425" s="277"/>
      <c r="N425" s="277"/>
      <c r="O425" s="275">
        <f t="shared" si="36"/>
        <v>1</v>
      </c>
      <c r="P425" s="276"/>
      <c r="Q425" s="276"/>
      <c r="R425" s="276"/>
      <c r="S425" s="276"/>
      <c r="T425" s="276"/>
      <c r="U425" s="276"/>
      <c r="V425" s="276"/>
      <c r="W425" s="276"/>
      <c r="X425" s="276"/>
      <c r="Y425" s="276"/>
      <c r="Z425" s="276"/>
      <c r="AA425" s="276"/>
      <c r="AB425" s="275">
        <f t="shared" si="35"/>
        <v>0</v>
      </c>
      <c r="AC425" s="255" t="s">
        <v>434</v>
      </c>
    </row>
    <row r="426" spans="1:29" x14ac:dyDescent="0.25">
      <c r="A426" s="590"/>
      <c r="B426" s="276" t="s">
        <v>421</v>
      </c>
      <c r="C426" s="277"/>
      <c r="D426" s="277"/>
      <c r="E426" s="277"/>
      <c r="F426" s="277"/>
      <c r="G426" s="277">
        <v>20</v>
      </c>
      <c r="H426" s="277"/>
      <c r="I426" s="277"/>
      <c r="J426" s="277"/>
      <c r="K426" s="277"/>
      <c r="L426" s="277"/>
      <c r="M426" s="277"/>
      <c r="N426" s="277"/>
      <c r="O426" s="275">
        <f t="shared" si="36"/>
        <v>20</v>
      </c>
      <c r="P426" s="276"/>
      <c r="Q426" s="276"/>
      <c r="R426" s="276"/>
      <c r="S426" s="276"/>
      <c r="T426" s="276"/>
      <c r="U426" s="276"/>
      <c r="V426" s="276"/>
      <c r="W426" s="276"/>
      <c r="X426" s="276"/>
      <c r="Y426" s="276"/>
      <c r="Z426" s="276"/>
      <c r="AA426" s="276"/>
      <c r="AB426" s="275">
        <f t="shared" si="35"/>
        <v>0</v>
      </c>
      <c r="AC426" s="61"/>
    </row>
    <row r="427" spans="1:29" x14ac:dyDescent="0.25">
      <c r="A427" s="590" t="s">
        <v>435</v>
      </c>
      <c r="B427" s="276" t="s">
        <v>433</v>
      </c>
      <c r="C427" s="277"/>
      <c r="D427" s="277"/>
      <c r="E427" s="277"/>
      <c r="F427" s="277"/>
      <c r="G427" s="277"/>
      <c r="H427" s="277"/>
      <c r="I427" s="277"/>
      <c r="J427" s="277"/>
      <c r="K427" s="277">
        <v>1</v>
      </c>
      <c r="L427" s="277"/>
      <c r="M427" s="277"/>
      <c r="N427" s="277"/>
      <c r="O427" s="275">
        <f t="shared" si="36"/>
        <v>1</v>
      </c>
      <c r="P427" s="276"/>
      <c r="Q427" s="276"/>
      <c r="R427" s="276"/>
      <c r="S427" s="276"/>
      <c r="T427" s="276"/>
      <c r="U427" s="276"/>
      <c r="V427" s="276"/>
      <c r="W427" s="276"/>
      <c r="X427" s="276">
        <v>1400000</v>
      </c>
      <c r="Y427" s="276"/>
      <c r="Z427" s="276"/>
      <c r="AA427" s="276"/>
      <c r="AB427" s="275">
        <f t="shared" si="35"/>
        <v>1400000</v>
      </c>
      <c r="AC427" s="61"/>
    </row>
    <row r="428" spans="1:29" x14ac:dyDescent="0.25">
      <c r="A428" s="590"/>
      <c r="B428" s="276" t="s">
        <v>421</v>
      </c>
      <c r="C428" s="277"/>
      <c r="D428" s="277"/>
      <c r="E428" s="277"/>
      <c r="F428" s="277"/>
      <c r="G428" s="277"/>
      <c r="H428" s="277"/>
      <c r="I428" s="277"/>
      <c r="J428" s="277"/>
      <c r="K428" s="277">
        <v>20</v>
      </c>
      <c r="L428" s="277"/>
      <c r="M428" s="277"/>
      <c r="N428" s="277"/>
      <c r="O428" s="275">
        <f t="shared" si="36"/>
        <v>20</v>
      </c>
      <c r="P428" s="276"/>
      <c r="Q428" s="276"/>
      <c r="R428" s="276"/>
      <c r="S428" s="276"/>
      <c r="T428" s="276"/>
      <c r="U428" s="276"/>
      <c r="V428" s="276"/>
      <c r="W428" s="276"/>
      <c r="X428" s="276"/>
      <c r="Y428" s="276"/>
      <c r="Z428" s="276"/>
      <c r="AA428" s="276"/>
      <c r="AB428" s="275">
        <f t="shared" si="35"/>
        <v>0</v>
      </c>
      <c r="AC428" s="61"/>
    </row>
    <row r="429" spans="1:29" x14ac:dyDescent="0.25">
      <c r="A429" s="596" t="s">
        <v>436</v>
      </c>
      <c r="B429" s="278" t="s">
        <v>437</v>
      </c>
      <c r="C429" s="277"/>
      <c r="D429" s="277"/>
      <c r="E429" s="277"/>
      <c r="F429" s="277"/>
      <c r="G429" s="277"/>
      <c r="H429" s="277"/>
      <c r="I429" s="277"/>
      <c r="J429" s="277"/>
      <c r="K429" s="277">
        <v>1</v>
      </c>
      <c r="L429" s="277"/>
      <c r="M429" s="277"/>
      <c r="N429" s="277"/>
      <c r="O429" s="275">
        <f t="shared" si="36"/>
        <v>1</v>
      </c>
      <c r="P429" s="276"/>
      <c r="Q429" s="276"/>
      <c r="R429" s="276"/>
      <c r="S429" s="276"/>
      <c r="T429" s="276"/>
      <c r="U429" s="276"/>
      <c r="V429" s="276"/>
      <c r="W429" s="276"/>
      <c r="X429" s="276"/>
      <c r="Y429" s="276"/>
      <c r="Z429" s="276"/>
      <c r="AA429" s="276"/>
      <c r="AB429" s="275">
        <f t="shared" si="35"/>
        <v>0</v>
      </c>
      <c r="AC429" s="61"/>
    </row>
    <row r="430" spans="1:29" x14ac:dyDescent="0.25">
      <c r="A430" s="597"/>
      <c r="B430" s="278" t="s">
        <v>301</v>
      </c>
      <c r="C430" s="277"/>
      <c r="D430" s="277"/>
      <c r="E430" s="277">
        <v>1</v>
      </c>
      <c r="F430" s="277"/>
      <c r="G430" s="277"/>
      <c r="H430" s="277"/>
      <c r="I430" s="277"/>
      <c r="J430" s="277"/>
      <c r="K430" s="277"/>
      <c r="L430" s="277"/>
      <c r="M430" s="277"/>
      <c r="N430" s="277"/>
      <c r="O430" s="275">
        <v>1</v>
      </c>
      <c r="P430" s="276"/>
      <c r="Q430" s="276"/>
      <c r="R430" s="276">
        <v>129600</v>
      </c>
      <c r="S430" s="276"/>
      <c r="T430" s="276"/>
      <c r="U430" s="276"/>
      <c r="V430" s="276"/>
      <c r="W430" s="276"/>
      <c r="X430" s="276"/>
      <c r="Y430" s="276"/>
      <c r="Z430" s="276"/>
      <c r="AA430" s="276"/>
      <c r="AB430" s="275">
        <f t="shared" si="35"/>
        <v>129600</v>
      </c>
      <c r="AC430" s="61"/>
    </row>
    <row r="431" spans="1:29" x14ac:dyDescent="0.25">
      <c r="A431" s="598"/>
      <c r="B431" s="278" t="s">
        <v>421</v>
      </c>
      <c r="C431" s="277"/>
      <c r="D431" s="277"/>
      <c r="E431" s="277"/>
      <c r="F431" s="277"/>
      <c r="G431" s="277"/>
      <c r="H431" s="277"/>
      <c r="I431" s="277"/>
      <c r="J431" s="277"/>
      <c r="K431" s="277"/>
      <c r="L431" s="277"/>
      <c r="M431" s="277"/>
      <c r="N431" s="277"/>
      <c r="O431" s="275">
        <v>15</v>
      </c>
      <c r="P431" s="276"/>
      <c r="Q431" s="276"/>
      <c r="R431" s="276"/>
      <c r="S431" s="276"/>
      <c r="T431" s="276"/>
      <c r="U431" s="276"/>
      <c r="V431" s="276"/>
      <c r="W431" s="276"/>
      <c r="X431" s="276"/>
      <c r="Y431" s="276"/>
      <c r="Z431" s="276"/>
      <c r="AA431" s="276"/>
      <c r="AB431" s="275"/>
      <c r="AC431" s="61"/>
    </row>
    <row r="432" spans="1:29" x14ac:dyDescent="0.25">
      <c r="A432" s="599" t="s">
        <v>438</v>
      </c>
      <c r="B432" s="218" t="s">
        <v>433</v>
      </c>
      <c r="C432" s="280"/>
      <c r="D432" s="280"/>
      <c r="E432" s="280"/>
      <c r="F432" s="280"/>
      <c r="G432" s="280"/>
      <c r="H432" s="280"/>
      <c r="I432" s="280"/>
      <c r="J432" s="280">
        <v>1</v>
      </c>
      <c r="K432" s="280"/>
      <c r="L432" s="280"/>
      <c r="M432" s="280">
        <v>1</v>
      </c>
      <c r="N432" s="280"/>
      <c r="O432" s="281">
        <f t="shared" si="36"/>
        <v>2</v>
      </c>
      <c r="P432" s="218"/>
      <c r="Q432" s="218"/>
      <c r="R432" s="218"/>
      <c r="S432" s="218"/>
      <c r="T432" s="218"/>
      <c r="U432" s="218"/>
      <c r="V432" s="218"/>
      <c r="W432" s="218">
        <v>420000</v>
      </c>
      <c r="X432" s="218"/>
      <c r="Y432" s="218"/>
      <c r="Z432" s="218">
        <v>388000</v>
      </c>
      <c r="AA432" s="218"/>
      <c r="AB432" s="281">
        <f t="shared" si="35"/>
        <v>808000</v>
      </c>
      <c r="AC432" s="248"/>
    </row>
    <row r="433" spans="1:29" x14ac:dyDescent="0.25">
      <c r="A433" s="599"/>
      <c r="B433" s="218" t="s">
        <v>421</v>
      </c>
      <c r="C433" s="280"/>
      <c r="D433" s="280"/>
      <c r="E433" s="280"/>
      <c r="F433" s="280"/>
      <c r="G433" s="280"/>
      <c r="H433" s="280"/>
      <c r="I433" s="280"/>
      <c r="J433" s="280">
        <v>30</v>
      </c>
      <c r="K433" s="280"/>
      <c r="L433" s="280"/>
      <c r="M433" s="280">
        <v>30</v>
      </c>
      <c r="N433" s="280"/>
      <c r="O433" s="281">
        <f t="shared" si="36"/>
        <v>60</v>
      </c>
      <c r="P433" s="218"/>
      <c r="Q433" s="218"/>
      <c r="R433" s="218"/>
      <c r="S433" s="218"/>
      <c r="T433" s="218"/>
      <c r="U433" s="218"/>
      <c r="V433" s="218"/>
      <c r="W433" s="218"/>
      <c r="X433" s="218"/>
      <c r="Y433" s="218"/>
      <c r="Z433" s="218"/>
      <c r="AA433" s="218"/>
      <c r="AB433" s="281">
        <f t="shared" si="35"/>
        <v>0</v>
      </c>
      <c r="AC433" s="248"/>
    </row>
    <row r="434" spans="1:29" x14ac:dyDescent="0.25">
      <c r="A434" s="196" t="s">
        <v>439</v>
      </c>
      <c r="B434" s="196" t="s">
        <v>440</v>
      </c>
      <c r="C434" s="277"/>
      <c r="D434" s="277"/>
      <c r="E434" s="277"/>
      <c r="F434" s="276">
        <v>2</v>
      </c>
      <c r="G434" s="276">
        <v>4</v>
      </c>
      <c r="H434" s="276">
        <v>4</v>
      </c>
      <c r="I434" s="276">
        <v>4</v>
      </c>
      <c r="J434" s="276">
        <v>2</v>
      </c>
      <c r="K434" s="276">
        <v>2</v>
      </c>
      <c r="L434" s="277"/>
      <c r="M434" s="277"/>
      <c r="N434" s="277"/>
      <c r="O434" s="275">
        <f t="shared" si="36"/>
        <v>18</v>
      </c>
      <c r="P434" s="276"/>
      <c r="Q434" s="276"/>
      <c r="R434" s="276"/>
      <c r="S434" s="276">
        <f t="shared" ref="S434:X434" si="37">55000*F434</f>
        <v>110000</v>
      </c>
      <c r="T434" s="276">
        <f t="shared" si="37"/>
        <v>220000</v>
      </c>
      <c r="U434" s="276">
        <f t="shared" si="37"/>
        <v>220000</v>
      </c>
      <c r="V434" s="276">
        <f t="shared" si="37"/>
        <v>220000</v>
      </c>
      <c r="W434" s="276">
        <f t="shared" si="37"/>
        <v>110000</v>
      </c>
      <c r="X434" s="276">
        <f t="shared" si="37"/>
        <v>110000</v>
      </c>
      <c r="Y434" s="276"/>
      <c r="Z434" s="276"/>
      <c r="AA434" s="276"/>
      <c r="AB434" s="275">
        <f t="shared" si="35"/>
        <v>990000</v>
      </c>
      <c r="AC434" s="61"/>
    </row>
    <row r="435" spans="1:29" x14ac:dyDescent="0.25">
      <c r="A435" s="590" t="s">
        <v>441</v>
      </c>
      <c r="B435" s="146" t="s">
        <v>442</v>
      </c>
      <c r="C435" s="277"/>
      <c r="D435" s="277"/>
      <c r="E435" s="277">
        <v>1</v>
      </c>
      <c r="F435" s="276"/>
      <c r="G435" s="276"/>
      <c r="H435" s="276"/>
      <c r="I435" s="276"/>
      <c r="J435" s="276"/>
      <c r="K435" s="276"/>
      <c r="L435" s="277"/>
      <c r="M435" s="277"/>
      <c r="N435" s="277"/>
      <c r="O435" s="275">
        <f t="shared" si="36"/>
        <v>1</v>
      </c>
      <c r="P435" s="276"/>
      <c r="Q435" s="276"/>
      <c r="R435" s="276">
        <v>70200</v>
      </c>
      <c r="S435" s="276"/>
      <c r="T435" s="276"/>
      <c r="U435" s="276"/>
      <c r="V435" s="276"/>
      <c r="W435" s="276"/>
      <c r="X435" s="276"/>
      <c r="Y435" s="276"/>
      <c r="Z435" s="276"/>
      <c r="AA435" s="276"/>
      <c r="AB435" s="275">
        <f t="shared" si="35"/>
        <v>70200</v>
      </c>
      <c r="AC435" s="61"/>
    </row>
    <row r="436" spans="1:29" x14ac:dyDescent="0.25">
      <c r="A436" s="590"/>
      <c r="B436" s="276" t="s">
        <v>421</v>
      </c>
      <c r="C436" s="277"/>
      <c r="D436" s="277"/>
      <c r="E436" s="277">
        <v>10</v>
      </c>
      <c r="F436" s="277"/>
      <c r="G436" s="277"/>
      <c r="H436" s="277" t="s">
        <v>346</v>
      </c>
      <c r="I436" s="277"/>
      <c r="J436" s="277"/>
      <c r="K436" s="277"/>
      <c r="L436" s="277"/>
      <c r="M436" s="277"/>
      <c r="N436" s="277"/>
      <c r="O436" s="275">
        <f t="shared" si="36"/>
        <v>10</v>
      </c>
      <c r="P436" s="276"/>
      <c r="Q436" s="276"/>
      <c r="R436" s="276"/>
      <c r="S436" s="276"/>
      <c r="T436" s="276"/>
      <c r="U436" s="276"/>
      <c r="V436" s="276"/>
      <c r="W436" s="276"/>
      <c r="X436" s="276"/>
      <c r="Y436" s="276"/>
      <c r="Z436" s="276"/>
      <c r="AA436" s="276"/>
      <c r="AB436" s="275">
        <f t="shared" si="35"/>
        <v>0</v>
      </c>
      <c r="AC436" s="61"/>
    </row>
    <row r="437" spans="1:29" ht="14.25" customHeight="1" x14ac:dyDescent="0.25">
      <c r="A437" s="591" t="s">
        <v>443</v>
      </c>
      <c r="B437" s="278" t="s">
        <v>444</v>
      </c>
      <c r="C437" s="282"/>
      <c r="D437" s="282"/>
      <c r="E437" s="166">
        <v>1</v>
      </c>
      <c r="F437" s="282"/>
      <c r="G437" s="282"/>
      <c r="H437" s="282"/>
      <c r="I437" s="282"/>
      <c r="J437" s="282"/>
      <c r="K437" s="282"/>
      <c r="L437" s="282"/>
      <c r="M437" s="282"/>
      <c r="N437" s="282"/>
      <c r="O437" s="275">
        <f t="shared" si="36"/>
        <v>1</v>
      </c>
      <c r="P437" s="283"/>
      <c r="Q437" s="283"/>
      <c r="R437" s="276">
        <v>550000</v>
      </c>
      <c r="S437" s="276"/>
      <c r="T437" s="276"/>
      <c r="U437" s="276"/>
      <c r="V437" s="276"/>
      <c r="W437" s="276"/>
      <c r="X437" s="276"/>
      <c r="Y437" s="276"/>
      <c r="Z437" s="276"/>
      <c r="AA437" s="276"/>
      <c r="AB437" s="275">
        <f t="shared" si="35"/>
        <v>550000</v>
      </c>
      <c r="AC437" s="61"/>
    </row>
    <row r="438" spans="1:29" x14ac:dyDescent="0.25">
      <c r="A438" s="591"/>
      <c r="B438" s="278" t="s">
        <v>421</v>
      </c>
      <c r="C438" s="282"/>
      <c r="D438" s="282"/>
      <c r="E438" s="166">
        <v>15</v>
      </c>
      <c r="F438" s="282"/>
      <c r="G438" s="282"/>
      <c r="H438" s="282"/>
      <c r="I438" s="282"/>
      <c r="J438" s="282"/>
      <c r="K438" s="282"/>
      <c r="L438" s="282"/>
      <c r="M438" s="282"/>
      <c r="N438" s="282"/>
      <c r="O438" s="275">
        <f t="shared" si="36"/>
        <v>15</v>
      </c>
      <c r="P438" s="283"/>
      <c r="Q438" s="283"/>
      <c r="R438" s="276"/>
      <c r="S438" s="276"/>
      <c r="T438" s="276"/>
      <c r="U438" s="276"/>
      <c r="V438" s="276"/>
      <c r="W438" s="276"/>
      <c r="X438" s="276"/>
      <c r="Y438" s="276"/>
      <c r="Z438" s="276"/>
      <c r="AA438" s="276"/>
      <c r="AB438" s="275">
        <f t="shared" si="35"/>
        <v>0</v>
      </c>
      <c r="AC438" s="61"/>
    </row>
    <row r="439" spans="1:29" x14ac:dyDescent="0.25">
      <c r="A439" s="284"/>
      <c r="B439" s="276"/>
      <c r="C439" s="277"/>
      <c r="D439" s="277"/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5"/>
      <c r="P439" s="276"/>
      <c r="Q439" s="276"/>
      <c r="R439" s="276"/>
      <c r="S439" s="276"/>
      <c r="T439" s="276"/>
      <c r="U439" s="276"/>
      <c r="V439" s="276"/>
      <c r="W439" s="276"/>
      <c r="X439" s="276"/>
      <c r="Y439" s="276"/>
      <c r="Z439" s="276"/>
      <c r="AA439" s="276"/>
      <c r="AB439" s="275"/>
      <c r="AC439" s="184"/>
    </row>
    <row r="440" spans="1:29" ht="24" customHeight="1" x14ac:dyDescent="0.25">
      <c r="A440" s="285" t="s">
        <v>445</v>
      </c>
      <c r="B440" s="276"/>
      <c r="C440" s="277"/>
      <c r="D440" s="277"/>
      <c r="E440" s="277"/>
      <c r="F440" s="277"/>
      <c r="G440" s="277"/>
      <c r="H440" s="277"/>
      <c r="I440" s="277"/>
      <c r="J440" s="277"/>
      <c r="K440" s="277"/>
      <c r="L440" s="277"/>
      <c r="M440" s="277"/>
      <c r="N440" s="277"/>
      <c r="O440" s="275"/>
      <c r="P440" s="276"/>
      <c r="Q440" s="276"/>
      <c r="R440" s="276"/>
      <c r="S440" s="276"/>
      <c r="T440" s="276"/>
      <c r="U440" s="276"/>
      <c r="V440" s="276"/>
      <c r="W440" s="276"/>
      <c r="X440" s="276"/>
      <c r="Y440" s="276"/>
      <c r="Z440" s="276"/>
      <c r="AA440" s="276"/>
      <c r="AB440" s="275">
        <f t="shared" si="35"/>
        <v>0</v>
      </c>
      <c r="AC440" s="184"/>
    </row>
    <row r="441" spans="1:29" x14ac:dyDescent="0.25">
      <c r="A441" s="275" t="s">
        <v>446</v>
      </c>
      <c r="B441" s="276"/>
      <c r="C441" s="277"/>
      <c r="D441" s="277"/>
      <c r="E441" s="277"/>
      <c r="F441" s="277"/>
      <c r="G441" s="277"/>
      <c r="H441" s="277"/>
      <c r="I441" s="277"/>
      <c r="J441" s="277"/>
      <c r="K441" s="277"/>
      <c r="L441" s="277"/>
      <c r="M441" s="277"/>
      <c r="N441" s="277"/>
      <c r="O441" s="275"/>
      <c r="P441" s="276"/>
      <c r="Q441" s="276"/>
      <c r="R441" s="276"/>
      <c r="S441" s="276"/>
      <c r="T441" s="276"/>
      <c r="U441" s="276"/>
      <c r="V441" s="276"/>
      <c r="W441" s="276"/>
      <c r="X441" s="276"/>
      <c r="Y441" s="276"/>
      <c r="Z441" s="276"/>
      <c r="AA441" s="276"/>
      <c r="AB441" s="275">
        <f t="shared" si="35"/>
        <v>0</v>
      </c>
      <c r="AC441" s="184"/>
    </row>
    <row r="442" spans="1:29" ht="30" x14ac:dyDescent="0.25">
      <c r="A442" s="146" t="s">
        <v>447</v>
      </c>
      <c r="B442" s="146"/>
      <c r="C442" s="277"/>
      <c r="D442" s="277"/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86"/>
      <c r="P442" s="283"/>
      <c r="Q442" s="276"/>
      <c r="R442" s="276"/>
      <c r="S442" s="276"/>
      <c r="T442" s="276"/>
      <c r="U442" s="276"/>
      <c r="V442" s="276"/>
      <c r="W442" s="276"/>
      <c r="X442" s="276"/>
      <c r="Y442" s="276"/>
      <c r="Z442" s="276"/>
      <c r="AA442" s="276"/>
      <c r="AB442" s="275">
        <f t="shared" si="35"/>
        <v>0</v>
      </c>
      <c r="AC442" s="184"/>
    </row>
    <row r="443" spans="1:29" ht="30" x14ac:dyDescent="0.25">
      <c r="A443" s="146" t="s">
        <v>447</v>
      </c>
      <c r="B443" s="146" t="s">
        <v>448</v>
      </c>
      <c r="C443" s="277"/>
      <c r="D443" s="277"/>
      <c r="E443" s="277"/>
      <c r="F443" s="277"/>
      <c r="G443" s="276">
        <v>75</v>
      </c>
      <c r="H443" s="276">
        <v>75</v>
      </c>
      <c r="I443" s="276">
        <v>75</v>
      </c>
      <c r="J443" s="276">
        <v>75</v>
      </c>
      <c r="K443" s="276">
        <v>75</v>
      </c>
      <c r="L443" s="276">
        <v>75</v>
      </c>
      <c r="M443" s="276">
        <v>75</v>
      </c>
      <c r="N443" s="276">
        <v>75</v>
      </c>
      <c r="O443" s="286">
        <v>75</v>
      </c>
      <c r="P443" s="283">
        <v>0</v>
      </c>
      <c r="Q443" s="276">
        <v>0</v>
      </c>
      <c r="R443" s="278">
        <v>4366818</v>
      </c>
      <c r="S443" s="276">
        <v>0</v>
      </c>
      <c r="T443" s="276">
        <v>1575000</v>
      </c>
      <c r="U443" s="276">
        <v>1825227</v>
      </c>
      <c r="V443" s="276">
        <v>0</v>
      </c>
      <c r="W443" s="276">
        <v>262500</v>
      </c>
      <c r="X443" s="276">
        <v>4068333</v>
      </c>
      <c r="Y443" s="276">
        <v>262500</v>
      </c>
      <c r="Z443" s="276">
        <v>262500</v>
      </c>
      <c r="AA443" s="276">
        <v>1665303</v>
      </c>
      <c r="AB443" s="275">
        <f t="shared" si="35"/>
        <v>14288181</v>
      </c>
      <c r="AC443" s="184"/>
    </row>
    <row r="444" spans="1:29" ht="30" x14ac:dyDescent="0.25">
      <c r="A444" s="146" t="s">
        <v>449</v>
      </c>
      <c r="B444" s="146" t="s">
        <v>450</v>
      </c>
      <c r="C444" s="277"/>
      <c r="D444" s="277"/>
      <c r="E444" s="277"/>
      <c r="F444" s="277"/>
      <c r="G444" s="277"/>
      <c r="H444" s="277"/>
      <c r="I444" s="277"/>
      <c r="J444" s="277">
        <v>49</v>
      </c>
      <c r="K444" s="277"/>
      <c r="L444" s="277"/>
      <c r="M444" s="277"/>
      <c r="N444" s="277"/>
      <c r="O444" s="286">
        <v>49</v>
      </c>
      <c r="P444" s="276">
        <v>0</v>
      </c>
      <c r="Q444" s="276">
        <v>0</v>
      </c>
      <c r="R444" s="276">
        <v>0</v>
      </c>
      <c r="S444" s="276">
        <v>0</v>
      </c>
      <c r="T444" s="276">
        <v>0</v>
      </c>
      <c r="U444" s="276">
        <v>0</v>
      </c>
      <c r="V444" s="276">
        <v>0</v>
      </c>
      <c r="W444" s="276">
        <v>4625000</v>
      </c>
      <c r="X444" s="276">
        <v>0</v>
      </c>
      <c r="Y444" s="276">
        <v>0</v>
      </c>
      <c r="Z444" s="276">
        <v>0</v>
      </c>
      <c r="AA444" s="276">
        <v>0</v>
      </c>
      <c r="AB444" s="275">
        <f t="shared" si="35"/>
        <v>4625000</v>
      </c>
      <c r="AC444" s="184"/>
    </row>
    <row r="445" spans="1:29" x14ac:dyDescent="0.25">
      <c r="A445" s="276"/>
      <c r="B445" s="276"/>
      <c r="C445" s="277"/>
      <c r="D445" s="277"/>
      <c r="E445" s="277"/>
      <c r="F445" s="277"/>
      <c r="G445" s="277"/>
      <c r="H445" s="277"/>
      <c r="I445" s="277"/>
      <c r="J445" s="277"/>
      <c r="K445" s="277"/>
      <c r="L445" s="277"/>
      <c r="M445" s="277"/>
      <c r="N445" s="277"/>
      <c r="O445" s="286"/>
      <c r="P445" s="276"/>
      <c r="Q445" s="276"/>
      <c r="R445" s="276"/>
      <c r="S445" s="276"/>
      <c r="T445" s="276"/>
      <c r="U445" s="276"/>
      <c r="V445" s="276"/>
      <c r="W445" s="276"/>
      <c r="X445" s="276"/>
      <c r="Y445" s="276"/>
      <c r="Z445" s="276"/>
      <c r="AA445" s="276"/>
      <c r="AB445" s="275">
        <f t="shared" si="35"/>
        <v>0</v>
      </c>
      <c r="AC445" s="184"/>
    </row>
    <row r="446" spans="1:29" ht="32.25" customHeight="1" x14ac:dyDescent="0.25">
      <c r="A446" s="141" t="s">
        <v>451</v>
      </c>
      <c r="B446" s="276"/>
      <c r="C446" s="277"/>
      <c r="D446" s="277"/>
      <c r="E446" s="277"/>
      <c r="F446" s="277"/>
      <c r="G446" s="277"/>
      <c r="H446" s="277"/>
      <c r="I446" s="277"/>
      <c r="J446" s="277"/>
      <c r="K446" s="277"/>
      <c r="L446" s="277"/>
      <c r="M446" s="277"/>
      <c r="N446" s="277"/>
      <c r="O446" s="286"/>
      <c r="P446" s="276"/>
      <c r="Q446" s="276"/>
      <c r="R446" s="276"/>
      <c r="S446" s="276"/>
      <c r="T446" s="276"/>
      <c r="U446" s="276"/>
      <c r="V446" s="276"/>
      <c r="W446" s="276"/>
      <c r="X446" s="276"/>
      <c r="Y446" s="276"/>
      <c r="Z446" s="276"/>
      <c r="AA446" s="276"/>
      <c r="AB446" s="275">
        <f t="shared" si="35"/>
        <v>0</v>
      </c>
      <c r="AC446" s="184"/>
    </row>
    <row r="447" spans="1:29" x14ac:dyDescent="0.25">
      <c r="A447" s="146" t="s">
        <v>452</v>
      </c>
      <c r="B447" s="146" t="s">
        <v>453</v>
      </c>
      <c r="C447" s="277"/>
      <c r="D447" s="277">
        <v>120</v>
      </c>
      <c r="E447" s="277">
        <v>120</v>
      </c>
      <c r="F447" s="277">
        <v>120</v>
      </c>
      <c r="G447" s="277">
        <v>120</v>
      </c>
      <c r="H447" s="277">
        <v>120</v>
      </c>
      <c r="I447" s="277">
        <v>120</v>
      </c>
      <c r="J447" s="277">
        <v>120</v>
      </c>
      <c r="K447" s="277">
        <v>120</v>
      </c>
      <c r="L447" s="277">
        <v>120</v>
      </c>
      <c r="M447" s="277">
        <v>120</v>
      </c>
      <c r="N447" s="277">
        <v>120</v>
      </c>
      <c r="O447" s="286">
        <v>120</v>
      </c>
      <c r="P447" s="283"/>
      <c r="Q447" s="278">
        <v>3830000</v>
      </c>
      <c r="R447" s="276">
        <v>750000</v>
      </c>
      <c r="S447" s="276">
        <v>750000</v>
      </c>
      <c r="T447" s="276">
        <v>2730000</v>
      </c>
      <c r="U447" s="276">
        <v>750000</v>
      </c>
      <c r="V447" s="276">
        <v>750000</v>
      </c>
      <c r="W447" s="276">
        <v>750000</v>
      </c>
      <c r="X447" s="276">
        <v>2730000</v>
      </c>
      <c r="Y447" s="276">
        <v>750000</v>
      </c>
      <c r="Z447" s="276">
        <v>750000</v>
      </c>
      <c r="AA447" s="276">
        <v>1250000</v>
      </c>
      <c r="AB447" s="275">
        <f t="shared" si="35"/>
        <v>15790000</v>
      </c>
      <c r="AC447" s="184"/>
    </row>
    <row r="448" spans="1:29" x14ac:dyDescent="0.25">
      <c r="A448" s="146" t="s">
        <v>454</v>
      </c>
      <c r="B448" s="146" t="s">
        <v>455</v>
      </c>
      <c r="C448" s="277">
        <v>15</v>
      </c>
      <c r="D448" s="277"/>
      <c r="E448" s="277"/>
      <c r="F448" s="277"/>
      <c r="G448" s="277"/>
      <c r="H448" s="277"/>
      <c r="I448" s="277"/>
      <c r="J448" s="277"/>
      <c r="K448" s="277"/>
      <c r="L448" s="277"/>
      <c r="M448" s="277"/>
      <c r="N448" s="277"/>
      <c r="O448" s="275">
        <f t="shared" ref="O448:O455" si="38">SUM(C448:N448)</f>
        <v>15</v>
      </c>
      <c r="P448" s="278">
        <v>240000</v>
      </c>
      <c r="Q448" s="276"/>
      <c r="R448" s="276"/>
      <c r="S448" s="276"/>
      <c r="T448" s="276"/>
      <c r="U448" s="276"/>
      <c r="V448" s="276"/>
      <c r="W448" s="276"/>
      <c r="X448" s="276"/>
      <c r="Y448" s="276"/>
      <c r="Z448" s="276"/>
      <c r="AA448" s="276"/>
      <c r="AB448" s="275">
        <f t="shared" si="35"/>
        <v>240000</v>
      </c>
      <c r="AC448" s="184"/>
    </row>
    <row r="449" spans="1:29" x14ac:dyDescent="0.25">
      <c r="A449" s="146"/>
      <c r="B449" s="146"/>
      <c r="C449" s="277"/>
      <c r="D449" s="277"/>
      <c r="E449" s="277"/>
      <c r="F449" s="277"/>
      <c r="G449" s="277"/>
      <c r="H449" s="277"/>
      <c r="I449" s="277"/>
      <c r="J449" s="277"/>
      <c r="K449" s="277"/>
      <c r="L449" s="277"/>
      <c r="M449" s="277"/>
      <c r="N449" s="277"/>
      <c r="O449" s="275">
        <f t="shared" si="38"/>
        <v>0</v>
      </c>
      <c r="P449" s="283"/>
      <c r="Q449" s="283"/>
      <c r="R449" s="276"/>
      <c r="S449" s="276"/>
      <c r="T449" s="276"/>
      <c r="U449" s="276"/>
      <c r="V449" s="276"/>
      <c r="W449" s="276"/>
      <c r="X449" s="276"/>
      <c r="Y449" s="276"/>
      <c r="Z449" s="276"/>
      <c r="AA449" s="276"/>
      <c r="AB449" s="275"/>
      <c r="AC449" s="184"/>
    </row>
    <row r="450" spans="1:29" ht="39" customHeight="1" x14ac:dyDescent="0.25">
      <c r="A450" s="146" t="s">
        <v>456</v>
      </c>
      <c r="B450" s="146"/>
      <c r="C450" s="277"/>
      <c r="D450" s="277"/>
      <c r="E450" s="277"/>
      <c r="F450" s="277"/>
      <c r="G450" s="277"/>
      <c r="H450" s="277"/>
      <c r="I450" s="277"/>
      <c r="J450" s="277"/>
      <c r="K450" s="277"/>
      <c r="L450" s="277"/>
      <c r="M450" s="277"/>
      <c r="N450" s="277"/>
      <c r="O450" s="275">
        <f t="shared" si="38"/>
        <v>0</v>
      </c>
      <c r="P450" s="276"/>
      <c r="Q450" s="276"/>
      <c r="R450" s="276"/>
      <c r="S450" s="276"/>
      <c r="T450" s="276"/>
      <c r="U450" s="276"/>
      <c r="V450" s="276"/>
      <c r="W450" s="276"/>
      <c r="X450" s="276"/>
      <c r="Y450" s="276"/>
      <c r="Z450" s="276"/>
      <c r="AA450" s="276"/>
      <c r="AB450" s="275">
        <f t="shared" si="35"/>
        <v>0</v>
      </c>
      <c r="AC450" s="184"/>
    </row>
    <row r="451" spans="1:29" ht="36.75" customHeight="1" x14ac:dyDescent="0.25">
      <c r="A451" s="592" t="s">
        <v>457</v>
      </c>
      <c r="B451" s="146" t="s">
        <v>458</v>
      </c>
      <c r="C451" s="277">
        <v>177</v>
      </c>
      <c r="D451" s="277">
        <v>177</v>
      </c>
      <c r="E451" s="277">
        <v>177</v>
      </c>
      <c r="F451" s="277"/>
      <c r="G451" s="277"/>
      <c r="H451" s="277"/>
      <c r="I451" s="277"/>
      <c r="J451" s="277"/>
      <c r="K451" s="277"/>
      <c r="L451" s="277"/>
      <c r="M451" s="277"/>
      <c r="N451" s="277"/>
      <c r="O451" s="275">
        <v>177</v>
      </c>
      <c r="P451" s="276">
        <f>1087500+37600</f>
        <v>1125100</v>
      </c>
      <c r="Q451" s="276">
        <v>360000</v>
      </c>
      <c r="R451" s="276">
        <v>360000</v>
      </c>
      <c r="S451" s="276"/>
      <c r="T451" s="276"/>
      <c r="U451" s="276"/>
      <c r="V451" s="276"/>
      <c r="W451" s="276"/>
      <c r="X451" s="276"/>
      <c r="Y451" s="276"/>
      <c r="Z451" s="276"/>
      <c r="AA451" s="276"/>
      <c r="AB451" s="275">
        <f t="shared" si="35"/>
        <v>1845100</v>
      </c>
      <c r="AC451" s="184"/>
    </row>
    <row r="452" spans="1:29" x14ac:dyDescent="0.25">
      <c r="A452" s="593"/>
      <c r="B452" s="146" t="s">
        <v>458</v>
      </c>
      <c r="C452" s="277"/>
      <c r="D452" s="277"/>
      <c r="E452" s="277"/>
      <c r="F452" s="277">
        <v>80</v>
      </c>
      <c r="G452" s="277">
        <v>70</v>
      </c>
      <c r="H452" s="277">
        <v>49</v>
      </c>
      <c r="I452" s="277"/>
      <c r="J452" s="277"/>
      <c r="K452" s="277"/>
      <c r="L452" s="277"/>
      <c r="M452" s="277"/>
      <c r="N452" s="277"/>
      <c r="O452" s="275"/>
      <c r="P452" s="276"/>
      <c r="Q452" s="276"/>
      <c r="R452" s="276"/>
      <c r="S452" s="276">
        <v>360000</v>
      </c>
      <c r="T452" s="276">
        <v>360000</v>
      </c>
      <c r="U452" s="276">
        <v>600000</v>
      </c>
      <c r="V452" s="276"/>
      <c r="W452" s="276"/>
      <c r="X452" s="276"/>
      <c r="Y452" s="276"/>
      <c r="Z452" s="276"/>
      <c r="AA452" s="276"/>
      <c r="AB452" s="275">
        <f t="shared" si="35"/>
        <v>1320000</v>
      </c>
      <c r="AC452" s="184"/>
    </row>
    <row r="453" spans="1:29" x14ac:dyDescent="0.25">
      <c r="A453" s="594"/>
      <c r="B453" s="146" t="s">
        <v>459</v>
      </c>
      <c r="C453" s="277"/>
      <c r="D453" s="277"/>
      <c r="E453" s="277">
        <v>97</v>
      </c>
      <c r="F453" s="277">
        <v>10</v>
      </c>
      <c r="G453" s="277">
        <v>21</v>
      </c>
      <c r="H453" s="277">
        <v>49</v>
      </c>
      <c r="I453" s="277"/>
      <c r="J453" s="277"/>
      <c r="K453" s="277"/>
      <c r="L453" s="277"/>
      <c r="M453" s="277"/>
      <c r="N453" s="277"/>
      <c r="O453" s="275">
        <f t="shared" si="38"/>
        <v>177</v>
      </c>
      <c r="P453" s="276"/>
      <c r="Q453" s="276"/>
      <c r="R453" s="218">
        <v>556600</v>
      </c>
      <c r="S453" s="218">
        <v>138000</v>
      </c>
      <c r="T453" s="218">
        <v>63000</v>
      </c>
      <c r="U453" s="218">
        <v>147000</v>
      </c>
      <c r="V453" s="276"/>
      <c r="W453" s="276"/>
      <c r="X453" s="276"/>
      <c r="Y453" s="276"/>
      <c r="Z453" s="276"/>
      <c r="AA453" s="276"/>
      <c r="AB453" s="275">
        <f>SUM(P453:AA453)</f>
        <v>904600</v>
      </c>
      <c r="AC453" s="184"/>
    </row>
    <row r="454" spans="1:29" ht="30" x14ac:dyDescent="0.25">
      <c r="A454" s="146" t="s">
        <v>460</v>
      </c>
      <c r="B454" s="146" t="s">
        <v>461</v>
      </c>
      <c r="C454" s="277"/>
      <c r="D454" s="277"/>
      <c r="E454" s="277"/>
      <c r="F454" s="277"/>
      <c r="G454" s="277"/>
      <c r="H454" s="277"/>
      <c r="I454" s="277">
        <v>60</v>
      </c>
      <c r="J454" s="277">
        <v>60</v>
      </c>
      <c r="K454" s="277">
        <v>60</v>
      </c>
      <c r="L454" s="277">
        <v>60</v>
      </c>
      <c r="M454" s="277">
        <v>60</v>
      </c>
      <c r="N454" s="277">
        <v>60</v>
      </c>
      <c r="O454" s="275">
        <v>60</v>
      </c>
      <c r="P454" s="276"/>
      <c r="Q454" s="276"/>
      <c r="R454" s="276"/>
      <c r="S454" s="276"/>
      <c r="T454" s="276"/>
      <c r="U454" s="276"/>
      <c r="V454" s="276">
        <v>360000</v>
      </c>
      <c r="W454" s="276">
        <v>960000</v>
      </c>
      <c r="X454" s="276">
        <v>360000</v>
      </c>
      <c r="Y454" s="276">
        <v>360000</v>
      </c>
      <c r="Z454" s="276">
        <v>360000</v>
      </c>
      <c r="AA454" s="276">
        <v>360000</v>
      </c>
      <c r="AB454" s="275">
        <f t="shared" si="35"/>
        <v>2760000</v>
      </c>
      <c r="AC454" s="184"/>
    </row>
    <row r="455" spans="1:29" ht="21.75" customHeight="1" x14ac:dyDescent="0.25">
      <c r="A455" s="285" t="s">
        <v>462</v>
      </c>
      <c r="B455" s="276"/>
      <c r="C455" s="277"/>
      <c r="D455" s="277"/>
      <c r="E455" s="277"/>
      <c r="F455" s="277"/>
      <c r="G455" s="277"/>
      <c r="H455" s="277"/>
      <c r="I455" s="277"/>
      <c r="J455" s="277"/>
      <c r="K455" s="277"/>
      <c r="L455" s="277"/>
      <c r="M455" s="277"/>
      <c r="N455" s="277"/>
      <c r="O455" s="275">
        <f t="shared" si="38"/>
        <v>0</v>
      </c>
      <c r="P455" s="276"/>
      <c r="Q455" s="276"/>
      <c r="R455" s="276"/>
      <c r="S455" s="276"/>
      <c r="T455" s="276"/>
      <c r="U455" s="276"/>
      <c r="V455" s="276"/>
      <c r="W455" s="276"/>
      <c r="X455" s="276"/>
      <c r="Y455" s="276"/>
      <c r="Z455" s="276"/>
      <c r="AA455" s="276"/>
      <c r="AB455" s="275">
        <f t="shared" si="35"/>
        <v>0</v>
      </c>
      <c r="AC455" s="184"/>
    </row>
    <row r="456" spans="1:29" ht="69.75" customHeight="1" x14ac:dyDescent="0.25">
      <c r="A456" s="146" t="s">
        <v>463</v>
      </c>
      <c r="B456" s="146" t="s">
        <v>464</v>
      </c>
      <c r="C456" s="277"/>
      <c r="D456" s="277"/>
      <c r="E456" s="277"/>
      <c r="F456" s="277"/>
      <c r="G456" s="277"/>
      <c r="H456" s="277"/>
      <c r="I456" s="277"/>
      <c r="J456" s="277">
        <v>1</v>
      </c>
      <c r="K456" s="277">
        <v>1</v>
      </c>
      <c r="L456" s="277"/>
      <c r="M456" s="277"/>
      <c r="N456" s="277"/>
      <c r="O456" s="286">
        <v>2</v>
      </c>
      <c r="P456" s="276"/>
      <c r="Q456" s="276"/>
      <c r="R456" s="276"/>
      <c r="S456" s="276"/>
      <c r="T456" s="276"/>
      <c r="U456" s="276"/>
      <c r="V456" s="276"/>
      <c r="W456" s="276">
        <f>300000-20000</f>
        <v>280000</v>
      </c>
      <c r="X456" s="276">
        <v>300000</v>
      </c>
      <c r="Y456" s="276"/>
      <c r="Z456" s="276"/>
      <c r="AA456" s="276"/>
      <c r="AB456" s="275">
        <f t="shared" si="35"/>
        <v>580000</v>
      </c>
      <c r="AC456" s="184"/>
    </row>
    <row r="457" spans="1:29" x14ac:dyDescent="0.25">
      <c r="A457" s="141"/>
      <c r="B457" s="276"/>
      <c r="C457" s="277"/>
      <c r="D457" s="277"/>
      <c r="E457" s="277"/>
      <c r="F457" s="277"/>
      <c r="G457" s="277"/>
      <c r="H457" s="277"/>
      <c r="I457" s="277"/>
      <c r="J457" s="277"/>
      <c r="K457" s="277"/>
      <c r="L457" s="277"/>
      <c r="M457" s="277"/>
      <c r="N457" s="277"/>
      <c r="O457" s="275"/>
      <c r="P457" s="276"/>
      <c r="Q457" s="276"/>
      <c r="R457" s="276"/>
      <c r="S457" s="276"/>
      <c r="T457" s="276"/>
      <c r="U457" s="276"/>
      <c r="V457" s="276"/>
      <c r="W457" s="276"/>
      <c r="X457" s="276"/>
      <c r="Y457" s="276"/>
      <c r="Z457" s="276"/>
      <c r="AA457" s="276"/>
      <c r="AB457" s="275">
        <f t="shared" si="35"/>
        <v>0</v>
      </c>
      <c r="AC457" s="184"/>
    </row>
    <row r="458" spans="1:29" x14ac:dyDescent="0.25">
      <c r="A458" s="141" t="s">
        <v>465</v>
      </c>
      <c r="B458" s="276"/>
      <c r="C458" s="277"/>
      <c r="D458" s="277" t="s">
        <v>346</v>
      </c>
      <c r="E458" s="166"/>
      <c r="F458" s="166"/>
      <c r="G458" s="166"/>
      <c r="H458" s="287">
        <v>1</v>
      </c>
      <c r="I458" s="277"/>
      <c r="J458" s="277"/>
      <c r="K458" s="277"/>
      <c r="L458" s="277"/>
      <c r="M458" s="277"/>
      <c r="N458" s="277"/>
      <c r="O458" s="286"/>
      <c r="P458" s="283"/>
      <c r="Q458" s="276">
        <f t="shared" ref="Q458:AA458" si="39">1519600/12</f>
        <v>126633.33333333333</v>
      </c>
      <c r="R458" s="278">
        <f>Q458-20000</f>
        <v>106633.33333333333</v>
      </c>
      <c r="S458" s="278">
        <f t="shared" si="39"/>
        <v>126633.33333333333</v>
      </c>
      <c r="T458" s="278">
        <f t="shared" si="39"/>
        <v>126633.33333333333</v>
      </c>
      <c r="U458" s="276">
        <f t="shared" si="39"/>
        <v>126633.33333333333</v>
      </c>
      <c r="V458" s="276">
        <f>1519600/12-120000</f>
        <v>6633.3333333333285</v>
      </c>
      <c r="W458" s="276">
        <f t="shared" si="39"/>
        <v>126633.33333333333</v>
      </c>
      <c r="X458" s="276">
        <f t="shared" si="39"/>
        <v>126633.33333333333</v>
      </c>
      <c r="Y458" s="276">
        <f t="shared" si="39"/>
        <v>126633.33333333333</v>
      </c>
      <c r="Z458" s="276">
        <f t="shared" si="39"/>
        <v>126633.33333333333</v>
      </c>
      <c r="AA458" s="276">
        <f t="shared" si="39"/>
        <v>126633.33333333333</v>
      </c>
      <c r="AB458" s="275">
        <f t="shared" si="35"/>
        <v>1252966.6666666667</v>
      </c>
      <c r="AC458" s="184"/>
    </row>
    <row r="459" spans="1:29" x14ac:dyDescent="0.25">
      <c r="A459" s="146" t="s">
        <v>466</v>
      </c>
      <c r="B459" s="276"/>
      <c r="C459" s="277"/>
      <c r="D459" s="277"/>
      <c r="E459" s="166"/>
      <c r="F459" s="166"/>
      <c r="G459" s="166"/>
      <c r="H459" s="287"/>
      <c r="I459" s="277"/>
      <c r="J459" s="277"/>
      <c r="K459" s="277"/>
      <c r="L459" s="277"/>
      <c r="M459" s="277"/>
      <c r="N459" s="277"/>
      <c r="O459" s="286"/>
      <c r="P459" s="283"/>
      <c r="Q459" s="276"/>
      <c r="R459" s="276"/>
      <c r="S459" s="278"/>
      <c r="T459" s="276"/>
      <c r="U459" s="276"/>
      <c r="V459" s="276"/>
      <c r="W459" s="276"/>
      <c r="X459" s="276"/>
      <c r="Y459" s="276"/>
      <c r="Z459" s="276"/>
      <c r="AA459" s="276"/>
      <c r="AB459" s="275">
        <f t="shared" si="35"/>
        <v>0</v>
      </c>
      <c r="AC459" s="184"/>
    </row>
    <row r="460" spans="1:29" ht="45" x14ac:dyDescent="0.25">
      <c r="A460" s="146" t="s">
        <v>467</v>
      </c>
      <c r="B460" s="146" t="s">
        <v>468</v>
      </c>
      <c r="C460" s="277"/>
      <c r="D460" s="277"/>
      <c r="E460" s="166">
        <v>3</v>
      </c>
      <c r="F460" s="166">
        <v>2</v>
      </c>
      <c r="G460" s="166">
        <v>2</v>
      </c>
      <c r="H460" s="277">
        <v>1</v>
      </c>
      <c r="I460" s="277"/>
      <c r="J460" s="277"/>
      <c r="K460" s="277"/>
      <c r="L460" s="277"/>
      <c r="M460" s="277"/>
      <c r="N460" s="277"/>
      <c r="O460" s="286">
        <f>SUM(C460:N460)</f>
        <v>8</v>
      </c>
      <c r="P460" s="283"/>
      <c r="Q460" s="276"/>
      <c r="R460" s="278"/>
      <c r="S460" s="276"/>
      <c r="T460" s="278"/>
      <c r="U460" s="276"/>
      <c r="V460" s="276"/>
      <c r="W460" s="276"/>
      <c r="X460" s="276"/>
      <c r="Y460" s="276"/>
      <c r="Z460" s="276"/>
      <c r="AA460" s="276"/>
      <c r="AB460" s="275">
        <f t="shared" si="35"/>
        <v>0</v>
      </c>
      <c r="AC460" s="184"/>
    </row>
    <row r="461" spans="1:29" ht="60" x14ac:dyDescent="0.25">
      <c r="A461" s="146" t="s">
        <v>469</v>
      </c>
      <c r="B461" s="146" t="s">
        <v>470</v>
      </c>
      <c r="C461" s="277"/>
      <c r="D461" s="277"/>
      <c r="E461" s="278">
        <v>3</v>
      </c>
      <c r="F461" s="278">
        <v>2</v>
      </c>
      <c r="G461" s="278">
        <v>2</v>
      </c>
      <c r="H461" s="278">
        <v>1</v>
      </c>
      <c r="I461" s="277"/>
      <c r="J461" s="277"/>
      <c r="K461" s="277"/>
      <c r="L461" s="277"/>
      <c r="M461" s="277"/>
      <c r="N461" s="277"/>
      <c r="O461" s="286">
        <f>SUM(C461:N461)</f>
        <v>8</v>
      </c>
      <c r="P461" s="283"/>
      <c r="Q461" s="276"/>
      <c r="R461" s="278"/>
      <c r="S461" s="278"/>
      <c r="T461" s="278"/>
      <c r="U461" s="276"/>
      <c r="V461" s="276"/>
      <c r="W461" s="276"/>
      <c r="X461" s="276"/>
      <c r="Y461" s="276"/>
      <c r="Z461" s="276"/>
      <c r="AA461" s="276"/>
      <c r="AB461" s="275">
        <f t="shared" si="35"/>
        <v>0</v>
      </c>
      <c r="AC461" s="184"/>
    </row>
    <row r="462" spans="1:29" ht="20.25" customHeight="1" x14ac:dyDescent="0.25">
      <c r="A462" s="275" t="s">
        <v>471</v>
      </c>
      <c r="B462" s="276"/>
      <c r="C462" s="277"/>
      <c r="D462" s="277"/>
      <c r="E462" s="277"/>
      <c r="F462" s="277"/>
      <c r="G462" s="277"/>
      <c r="H462" s="277"/>
      <c r="I462" s="277"/>
      <c r="J462" s="277"/>
      <c r="K462" s="277"/>
      <c r="L462" s="277"/>
      <c r="M462" s="277"/>
      <c r="N462" s="277"/>
      <c r="O462" s="286"/>
      <c r="P462" s="218"/>
      <c r="Q462" s="218"/>
      <c r="R462" s="218"/>
      <c r="S462" s="218"/>
      <c r="T462" s="276"/>
      <c r="U462" s="276"/>
      <c r="V462" s="276"/>
      <c r="W462" s="276"/>
      <c r="X462" s="276"/>
      <c r="Y462" s="276"/>
      <c r="Z462" s="276"/>
      <c r="AA462" s="276"/>
      <c r="AB462" s="275">
        <f t="shared" si="35"/>
        <v>0</v>
      </c>
      <c r="AC462" s="184"/>
    </row>
    <row r="463" spans="1:29" x14ac:dyDescent="0.25">
      <c r="A463" s="276" t="s">
        <v>472</v>
      </c>
      <c r="B463" s="276" t="s">
        <v>473</v>
      </c>
      <c r="C463" s="277">
        <v>2</v>
      </c>
      <c r="D463" s="277">
        <v>2</v>
      </c>
      <c r="E463" s="277">
        <v>2</v>
      </c>
      <c r="F463" s="277">
        <v>2</v>
      </c>
      <c r="G463" s="277">
        <v>2</v>
      </c>
      <c r="H463" s="277">
        <v>2</v>
      </c>
      <c r="I463" s="277">
        <v>2</v>
      </c>
      <c r="J463" s="277">
        <v>2</v>
      </c>
      <c r="K463" s="277">
        <v>2</v>
      </c>
      <c r="L463" s="277">
        <v>2</v>
      </c>
      <c r="M463" s="277">
        <v>2</v>
      </c>
      <c r="N463" s="277">
        <v>2</v>
      </c>
      <c r="O463" s="286">
        <v>2</v>
      </c>
      <c r="P463" s="276">
        <f>387948.65/12</f>
        <v>32329.054166666669</v>
      </c>
      <c r="Q463" s="276">
        <f t="shared" ref="Q463:AA463" si="40">387948.65/12</f>
        <v>32329.054166666669</v>
      </c>
      <c r="R463" s="276">
        <f t="shared" si="40"/>
        <v>32329.054166666669</v>
      </c>
      <c r="S463" s="276">
        <f t="shared" si="40"/>
        <v>32329.054166666669</v>
      </c>
      <c r="T463" s="276">
        <f t="shared" si="40"/>
        <v>32329.054166666669</v>
      </c>
      <c r="U463" s="276">
        <f t="shared" si="40"/>
        <v>32329.054166666669</v>
      </c>
      <c r="V463" s="276">
        <f t="shared" si="40"/>
        <v>32329.054166666669</v>
      </c>
      <c r="W463" s="276">
        <f t="shared" si="40"/>
        <v>32329.054166666669</v>
      </c>
      <c r="X463" s="276">
        <f t="shared" si="40"/>
        <v>32329.054166666669</v>
      </c>
      <c r="Y463" s="276">
        <f t="shared" si="40"/>
        <v>32329.054166666669</v>
      </c>
      <c r="Z463" s="276">
        <f t="shared" si="40"/>
        <v>32329.054166666669</v>
      </c>
      <c r="AA463" s="276">
        <f t="shared" si="40"/>
        <v>32329.054166666669</v>
      </c>
      <c r="AB463" s="275">
        <f t="shared" si="35"/>
        <v>387948.65000000014</v>
      </c>
      <c r="AC463" s="184"/>
    </row>
    <row r="464" spans="1:29" ht="43.5" customHeight="1" x14ac:dyDescent="0.25">
      <c r="A464" s="146" t="s">
        <v>474</v>
      </c>
      <c r="B464" s="146" t="s">
        <v>475</v>
      </c>
      <c r="C464" s="277">
        <v>1</v>
      </c>
      <c r="D464" s="277"/>
      <c r="E464" s="277"/>
      <c r="F464" s="277"/>
      <c r="G464" s="277"/>
      <c r="H464" s="277">
        <v>1</v>
      </c>
      <c r="I464" s="277"/>
      <c r="J464" s="277"/>
      <c r="K464" s="277"/>
      <c r="L464" s="277"/>
      <c r="M464" s="277"/>
      <c r="N464" s="277">
        <v>1</v>
      </c>
      <c r="O464" s="286">
        <f>SUM(C464:N464)</f>
        <v>3</v>
      </c>
      <c r="P464" s="276">
        <f>129000</f>
        <v>129000</v>
      </c>
      <c r="Q464" s="276"/>
      <c r="R464" s="276"/>
      <c r="S464" s="276"/>
      <c r="T464" s="276"/>
      <c r="U464" s="276">
        <v>150000</v>
      </c>
      <c r="V464" s="276"/>
      <c r="W464" s="276"/>
      <c r="X464" s="276"/>
      <c r="Y464" s="276"/>
      <c r="Z464" s="276"/>
      <c r="AA464" s="276">
        <v>150000</v>
      </c>
      <c r="AB464" s="275">
        <f t="shared" si="35"/>
        <v>429000</v>
      </c>
      <c r="AC464" s="184"/>
    </row>
    <row r="465" spans="1:29" x14ac:dyDescent="0.25">
      <c r="A465" s="146" t="s">
        <v>476</v>
      </c>
      <c r="B465" s="146" t="s">
        <v>421</v>
      </c>
      <c r="C465" s="277">
        <v>22</v>
      </c>
      <c r="D465" s="277"/>
      <c r="E465" s="277"/>
      <c r="F465" s="277"/>
      <c r="G465" s="277"/>
      <c r="H465" s="277">
        <v>23</v>
      </c>
      <c r="I465" s="277"/>
      <c r="J465" s="277"/>
      <c r="K465" s="277"/>
      <c r="L465" s="277"/>
      <c r="M465" s="277"/>
      <c r="N465" s="277">
        <v>23</v>
      </c>
      <c r="O465" s="286">
        <f t="shared" ref="O465:O470" si="41">SUM(C465:N465)</f>
        <v>68</v>
      </c>
      <c r="P465" s="276"/>
      <c r="Q465" s="276"/>
      <c r="R465" s="276"/>
      <c r="S465" s="276"/>
      <c r="T465" s="276"/>
      <c r="U465" s="276"/>
      <c r="V465" s="276"/>
      <c r="W465" s="276"/>
      <c r="X465" s="276"/>
      <c r="Y465" s="276"/>
      <c r="Z465" s="276"/>
      <c r="AA465" s="276"/>
      <c r="AB465" s="275">
        <f t="shared" si="35"/>
        <v>0</v>
      </c>
      <c r="AC465" s="184"/>
    </row>
    <row r="466" spans="1:29" ht="32.25" customHeight="1" x14ac:dyDescent="0.25">
      <c r="A466" s="146" t="s">
        <v>477</v>
      </c>
      <c r="B466" s="146" t="s">
        <v>478</v>
      </c>
      <c r="C466" s="277"/>
      <c r="D466" s="277"/>
      <c r="E466" s="277">
        <v>1</v>
      </c>
      <c r="F466" s="277"/>
      <c r="G466" s="277"/>
      <c r="H466" s="277"/>
      <c r="I466" s="277"/>
      <c r="J466" s="277"/>
      <c r="K466" s="277"/>
      <c r="L466" s="277"/>
      <c r="M466" s="277"/>
      <c r="N466" s="277"/>
      <c r="O466" s="286">
        <f t="shared" si="41"/>
        <v>1</v>
      </c>
      <c r="P466" s="276"/>
      <c r="Q466" s="276"/>
      <c r="R466" s="276">
        <v>30000</v>
      </c>
      <c r="S466" s="276"/>
      <c r="T466" s="276"/>
      <c r="U466" s="276"/>
      <c r="V466" s="276"/>
      <c r="W466" s="276"/>
      <c r="X466" s="276"/>
      <c r="Y466" s="276"/>
      <c r="Z466" s="276"/>
      <c r="AA466" s="276"/>
      <c r="AB466" s="275">
        <f t="shared" si="35"/>
        <v>30000</v>
      </c>
      <c r="AC466" s="184"/>
    </row>
    <row r="467" spans="1:29" x14ac:dyDescent="0.25">
      <c r="A467" s="146"/>
      <c r="B467" s="276" t="s">
        <v>88</v>
      </c>
      <c r="C467" s="277"/>
      <c r="D467" s="277"/>
      <c r="E467" s="277">
        <v>15</v>
      </c>
      <c r="F467" s="277"/>
      <c r="G467" s="277"/>
      <c r="H467" s="277"/>
      <c r="I467" s="277"/>
      <c r="J467" s="277"/>
      <c r="K467" s="277"/>
      <c r="L467" s="277"/>
      <c r="M467" s="277"/>
      <c r="N467" s="277"/>
      <c r="O467" s="286">
        <f t="shared" si="41"/>
        <v>15</v>
      </c>
      <c r="P467" s="276"/>
      <c r="Q467" s="276"/>
      <c r="R467" s="276"/>
      <c r="S467" s="276"/>
      <c r="T467" s="276"/>
      <c r="U467" s="276"/>
      <c r="V467" s="276"/>
      <c r="W467" s="276"/>
      <c r="X467" s="276"/>
      <c r="Y467" s="276"/>
      <c r="Z467" s="276"/>
      <c r="AA467" s="276"/>
      <c r="AB467" s="275">
        <f t="shared" si="35"/>
        <v>0</v>
      </c>
      <c r="AC467" s="184"/>
    </row>
    <row r="468" spans="1:29" ht="30" x14ac:dyDescent="0.25">
      <c r="A468" s="146" t="s">
        <v>479</v>
      </c>
      <c r="B468" s="146" t="s">
        <v>480</v>
      </c>
      <c r="C468" s="277"/>
      <c r="D468" s="277"/>
      <c r="E468" s="277"/>
      <c r="F468" s="277"/>
      <c r="G468" s="277"/>
      <c r="H468" s="277">
        <v>1</v>
      </c>
      <c r="I468" s="277"/>
      <c r="J468" s="277"/>
      <c r="K468" s="277"/>
      <c r="L468" s="277"/>
      <c r="M468" s="277"/>
      <c r="N468" s="277"/>
      <c r="O468" s="286">
        <f t="shared" si="41"/>
        <v>1</v>
      </c>
      <c r="P468" s="276"/>
      <c r="Q468" s="276"/>
      <c r="R468" s="276"/>
      <c r="S468" s="276"/>
      <c r="T468" s="276"/>
      <c r="U468" s="276"/>
      <c r="V468" s="276"/>
      <c r="W468" s="276"/>
      <c r="X468" s="276"/>
      <c r="Y468" s="276"/>
      <c r="Z468" s="276"/>
      <c r="AA468" s="276"/>
      <c r="AB468" s="275">
        <f t="shared" si="35"/>
        <v>0</v>
      </c>
      <c r="AC468" s="184"/>
    </row>
    <row r="469" spans="1:29" ht="30" x14ac:dyDescent="0.25">
      <c r="A469" s="146" t="s">
        <v>481</v>
      </c>
      <c r="B469" s="146" t="s">
        <v>482</v>
      </c>
      <c r="C469" s="277"/>
      <c r="D469" s="277"/>
      <c r="E469" s="277"/>
      <c r="F469" s="277"/>
      <c r="G469" s="277"/>
      <c r="H469" s="277">
        <v>1</v>
      </c>
      <c r="I469" s="277"/>
      <c r="J469" s="277"/>
      <c r="K469" s="277"/>
      <c r="L469" s="277"/>
      <c r="M469" s="277">
        <v>1</v>
      </c>
      <c r="N469" s="277"/>
      <c r="O469" s="286">
        <f t="shared" si="41"/>
        <v>2</v>
      </c>
      <c r="P469" s="276"/>
      <c r="Q469" s="276"/>
      <c r="R469" s="276"/>
      <c r="S469" s="276"/>
      <c r="T469" s="276"/>
      <c r="U469" s="276">
        <f>415415/2</f>
        <v>207707.5</v>
      </c>
      <c r="V469" s="276"/>
      <c r="W469" s="276"/>
      <c r="X469" s="276"/>
      <c r="Y469" s="276"/>
      <c r="Z469" s="276">
        <f>415415/2</f>
        <v>207707.5</v>
      </c>
      <c r="AA469" s="276"/>
      <c r="AB469" s="275">
        <f t="shared" si="35"/>
        <v>415415</v>
      </c>
      <c r="AC469" s="184"/>
    </row>
    <row r="470" spans="1:29" x14ac:dyDescent="0.25">
      <c r="A470" s="276"/>
      <c r="B470" s="276" t="s">
        <v>88</v>
      </c>
      <c r="C470" s="277"/>
      <c r="D470" s="277"/>
      <c r="E470" s="277"/>
      <c r="F470" s="277"/>
      <c r="G470" s="277"/>
      <c r="H470" s="277">
        <v>22</v>
      </c>
      <c r="I470" s="277"/>
      <c r="J470" s="277"/>
      <c r="K470" s="277"/>
      <c r="L470" s="277"/>
      <c r="M470" s="277">
        <v>22</v>
      </c>
      <c r="N470" s="277"/>
      <c r="O470" s="286">
        <f t="shared" si="41"/>
        <v>44</v>
      </c>
      <c r="P470" s="276"/>
      <c r="Q470" s="276"/>
      <c r="R470" s="276"/>
      <c r="S470" s="276"/>
      <c r="T470" s="276"/>
      <c r="U470" s="276"/>
      <c r="V470" s="276"/>
      <c r="W470" s="276"/>
      <c r="X470" s="276"/>
      <c r="Y470" s="276"/>
      <c r="Z470" s="276"/>
      <c r="AA470" s="276"/>
      <c r="AB470" s="275">
        <f t="shared" si="35"/>
        <v>0</v>
      </c>
      <c r="AC470" s="184"/>
    </row>
    <row r="471" spans="1:29" ht="51.75" customHeight="1" x14ac:dyDescent="0.25">
      <c r="A471" s="146" t="s">
        <v>483</v>
      </c>
      <c r="B471" s="276"/>
      <c r="C471" s="277"/>
      <c r="D471" s="277"/>
      <c r="E471" s="277"/>
      <c r="F471" s="277"/>
      <c r="G471" s="277"/>
      <c r="H471" s="277"/>
      <c r="I471" s="277"/>
      <c r="J471" s="277"/>
      <c r="K471" s="277"/>
      <c r="L471" s="277"/>
      <c r="M471" s="277"/>
      <c r="N471" s="277"/>
      <c r="O471" s="286"/>
      <c r="P471" s="276">
        <f>500000/12-38467</f>
        <v>3199.6666666666642</v>
      </c>
      <c r="Q471" s="276">
        <f t="shared" ref="Q471:W471" si="42">500000/12</f>
        <v>41666.666666666664</v>
      </c>
      <c r="R471" s="276">
        <v>20000</v>
      </c>
      <c r="S471" s="276">
        <f t="shared" si="42"/>
        <v>41666.666666666664</v>
      </c>
      <c r="T471" s="276">
        <f t="shared" si="42"/>
        <v>41666.666666666664</v>
      </c>
      <c r="U471" s="276">
        <v>300000</v>
      </c>
      <c r="V471" s="276">
        <f>500000/12</f>
        <v>41666.666666666664</v>
      </c>
      <c r="W471" s="276">
        <f t="shared" si="42"/>
        <v>41666.666666666664</v>
      </c>
      <c r="X471" s="276">
        <v>36667</v>
      </c>
      <c r="Y471" s="276">
        <v>41667</v>
      </c>
      <c r="Z471" s="276">
        <v>31667</v>
      </c>
      <c r="AA471" s="276">
        <v>10000</v>
      </c>
      <c r="AB471" s="275">
        <f>SUM(P471:AA471)</f>
        <v>651534</v>
      </c>
      <c r="AC471" s="184"/>
    </row>
    <row r="472" spans="1:29" ht="21" customHeight="1" x14ac:dyDescent="0.25">
      <c r="A472" s="163" t="s">
        <v>484</v>
      </c>
      <c r="B472" s="184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4"/>
      <c r="P472" s="184"/>
      <c r="Q472" s="184"/>
      <c r="R472" s="184"/>
      <c r="S472" s="184"/>
      <c r="T472" s="184"/>
      <c r="U472" s="184"/>
      <c r="V472" s="184"/>
      <c r="W472" s="184"/>
      <c r="X472" s="184"/>
      <c r="Y472" s="184"/>
      <c r="Z472" s="184"/>
      <c r="AA472" s="184"/>
      <c r="AB472" s="158"/>
      <c r="AC472" s="184"/>
    </row>
    <row r="473" spans="1:29" x14ac:dyDescent="0.25">
      <c r="A473" s="139"/>
      <c r="B473" s="184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4"/>
      <c r="P473" s="288"/>
      <c r="Q473" s="288"/>
      <c r="R473" s="288"/>
      <c r="S473" s="288"/>
      <c r="T473" s="288"/>
      <c r="U473" s="288"/>
      <c r="V473" s="288"/>
      <c r="W473" s="288"/>
      <c r="X473" s="288"/>
      <c r="Y473" s="288"/>
      <c r="Z473" s="288"/>
      <c r="AA473" s="288"/>
      <c r="AB473" s="289"/>
      <c r="AC473" s="61"/>
    </row>
    <row r="474" spans="1:29" x14ac:dyDescent="0.25">
      <c r="A474" s="595" t="s">
        <v>485</v>
      </c>
      <c r="B474" s="184" t="s">
        <v>486</v>
      </c>
      <c r="C474" s="185"/>
      <c r="D474" s="185">
        <v>2</v>
      </c>
      <c r="E474" s="185">
        <v>1</v>
      </c>
      <c r="F474" s="185">
        <v>1</v>
      </c>
      <c r="G474" s="185">
        <v>2</v>
      </c>
      <c r="H474" s="185">
        <v>2</v>
      </c>
      <c r="I474" s="185">
        <v>1</v>
      </c>
      <c r="J474" s="185">
        <v>1</v>
      </c>
      <c r="K474" s="185">
        <v>1</v>
      </c>
      <c r="L474" s="185"/>
      <c r="M474" s="185">
        <v>1</v>
      </c>
      <c r="N474" s="185">
        <v>1</v>
      </c>
      <c r="O474" s="290">
        <f t="shared" ref="O474:O485" si="43">SUM(D474:N474)</f>
        <v>13</v>
      </c>
      <c r="P474" s="291"/>
      <c r="Q474" s="291">
        <f>603000*2</f>
        <v>1206000</v>
      </c>
      <c r="R474" s="291">
        <v>603000</v>
      </c>
      <c r="S474" s="291">
        <v>603000</v>
      </c>
      <c r="T474" s="291">
        <f>603000*2</f>
        <v>1206000</v>
      </c>
      <c r="U474" s="291">
        <f>603000*2</f>
        <v>1206000</v>
      </c>
      <c r="V474" s="291">
        <v>603000</v>
      </c>
      <c r="W474" s="291">
        <f>603000</f>
        <v>603000</v>
      </c>
      <c r="X474" s="291">
        <v>603000</v>
      </c>
      <c r="Y474" s="291"/>
      <c r="Z474" s="291">
        <v>603000</v>
      </c>
      <c r="AA474" s="291">
        <v>603000</v>
      </c>
      <c r="AB474" s="292">
        <f>SUM(Q474:AA474)</f>
        <v>7839000</v>
      </c>
      <c r="AC474" s="61"/>
    </row>
    <row r="475" spans="1:29" x14ac:dyDescent="0.25">
      <c r="A475" s="595"/>
      <c r="B475" s="184" t="s">
        <v>421</v>
      </c>
      <c r="C475" s="185"/>
      <c r="D475" s="185">
        <v>60</v>
      </c>
      <c r="E475" s="185">
        <v>30</v>
      </c>
      <c r="F475" s="185">
        <v>30</v>
      </c>
      <c r="G475" s="185">
        <v>60</v>
      </c>
      <c r="H475" s="185">
        <v>60</v>
      </c>
      <c r="I475" s="185">
        <v>30</v>
      </c>
      <c r="J475" s="185">
        <v>30</v>
      </c>
      <c r="K475" s="185">
        <v>30</v>
      </c>
      <c r="L475" s="185"/>
      <c r="M475" s="185">
        <v>30</v>
      </c>
      <c r="N475" s="185"/>
      <c r="O475" s="290">
        <f t="shared" si="43"/>
        <v>360</v>
      </c>
      <c r="P475" s="293"/>
      <c r="Q475" s="293"/>
      <c r="R475" s="293"/>
      <c r="S475" s="293"/>
      <c r="T475" s="293"/>
      <c r="U475" s="293"/>
      <c r="V475" s="293"/>
      <c r="W475" s="293"/>
      <c r="X475" s="293"/>
      <c r="Y475" s="293"/>
      <c r="Z475" s="293"/>
      <c r="AA475" s="293"/>
      <c r="AB475" s="294"/>
      <c r="AC475" s="61"/>
    </row>
    <row r="476" spans="1:29" x14ac:dyDescent="0.25">
      <c r="A476" s="584" t="s">
        <v>487</v>
      </c>
      <c r="B476" s="295" t="s">
        <v>486</v>
      </c>
      <c r="C476" s="185"/>
      <c r="D476" s="185"/>
      <c r="E476" s="185"/>
      <c r="F476" s="185"/>
      <c r="G476" s="185"/>
      <c r="H476" s="185"/>
      <c r="I476" s="185">
        <v>1</v>
      </c>
      <c r="J476" s="185"/>
      <c r="K476" s="185">
        <v>1</v>
      </c>
      <c r="L476" s="185"/>
      <c r="M476" s="185"/>
      <c r="N476" s="185"/>
      <c r="O476" s="290">
        <f t="shared" si="43"/>
        <v>2</v>
      </c>
      <c r="P476" s="291"/>
      <c r="Q476" s="291"/>
      <c r="R476" s="291"/>
      <c r="S476" s="291"/>
      <c r="T476" s="291"/>
      <c r="U476" s="291"/>
      <c r="V476" s="291">
        <v>603000</v>
      </c>
      <c r="W476" s="291"/>
      <c r="X476" s="291">
        <v>603000</v>
      </c>
      <c r="Y476" s="291"/>
      <c r="Z476" s="291"/>
      <c r="AA476" s="291"/>
      <c r="AB476" s="292">
        <f>SUM(Q476:AA476)</f>
        <v>1206000</v>
      </c>
      <c r="AC476" s="61"/>
    </row>
    <row r="477" spans="1:29" x14ac:dyDescent="0.25">
      <c r="A477" s="584"/>
      <c r="B477" s="184" t="s">
        <v>421</v>
      </c>
      <c r="C477" s="185"/>
      <c r="D477" s="185"/>
      <c r="E477" s="185"/>
      <c r="F477" s="185"/>
      <c r="G477" s="185"/>
      <c r="H477" s="185"/>
      <c r="I477" s="185">
        <v>30</v>
      </c>
      <c r="J477" s="185"/>
      <c r="K477" s="185">
        <v>30</v>
      </c>
      <c r="L477" s="185"/>
      <c r="M477" s="185"/>
      <c r="N477" s="185"/>
      <c r="O477" s="290">
        <f t="shared" si="43"/>
        <v>60</v>
      </c>
      <c r="P477" s="291"/>
      <c r="Q477" s="291"/>
      <c r="R477" s="291"/>
      <c r="S477" s="291"/>
      <c r="T477" s="291"/>
      <c r="U477" s="291"/>
      <c r="V477" s="291"/>
      <c r="W477" s="291"/>
      <c r="X477" s="291"/>
      <c r="Y477" s="291"/>
      <c r="Z477" s="291"/>
      <c r="AA477" s="291"/>
      <c r="AB477" s="292"/>
      <c r="AC477" s="61"/>
    </row>
    <row r="478" spans="1:29" x14ac:dyDescent="0.25">
      <c r="A478" s="584" t="s">
        <v>488</v>
      </c>
      <c r="B478" s="295" t="s">
        <v>486</v>
      </c>
      <c r="C478" s="185"/>
      <c r="D478" s="296"/>
      <c r="E478" s="296"/>
      <c r="F478" s="185"/>
      <c r="G478" s="296"/>
      <c r="H478" s="185"/>
      <c r="I478" s="185">
        <v>1</v>
      </c>
      <c r="J478" s="185"/>
      <c r="K478" s="185"/>
      <c r="L478" s="185">
        <v>1</v>
      </c>
      <c r="M478" s="185"/>
      <c r="N478" s="185"/>
      <c r="O478" s="290">
        <f t="shared" si="43"/>
        <v>2</v>
      </c>
      <c r="P478" s="291"/>
      <c r="Q478" s="291"/>
      <c r="R478" s="291"/>
      <c r="S478" s="291"/>
      <c r="T478" s="291"/>
      <c r="U478" s="291"/>
      <c r="V478" s="291">
        <v>603000</v>
      </c>
      <c r="W478" s="291"/>
      <c r="X478" s="291"/>
      <c r="Y478" s="291">
        <v>603000</v>
      </c>
      <c r="Z478" s="291"/>
      <c r="AA478" s="291"/>
      <c r="AB478" s="292">
        <f>SUM(Q478:AA478)</f>
        <v>1206000</v>
      </c>
      <c r="AC478" s="61"/>
    </row>
    <row r="479" spans="1:29" x14ac:dyDescent="0.25">
      <c r="A479" s="584"/>
      <c r="B479" s="184" t="s">
        <v>421</v>
      </c>
      <c r="C479" s="185"/>
      <c r="D479" s="296"/>
      <c r="E479" s="296"/>
      <c r="F479" s="185"/>
      <c r="G479" s="296"/>
      <c r="H479" s="185"/>
      <c r="I479" s="185">
        <v>30</v>
      </c>
      <c r="J479" s="185"/>
      <c r="K479" s="185"/>
      <c r="L479" s="185">
        <v>30</v>
      </c>
      <c r="M479" s="185"/>
      <c r="N479" s="185"/>
      <c r="O479" s="290">
        <f t="shared" si="43"/>
        <v>60</v>
      </c>
      <c r="P479" s="291"/>
      <c r="Q479" s="291"/>
      <c r="R479" s="291"/>
      <c r="S479" s="291"/>
      <c r="T479" s="291"/>
      <c r="U479" s="291"/>
      <c r="V479" s="291"/>
      <c r="W479" s="291"/>
      <c r="X479" s="291"/>
      <c r="Y479" s="291"/>
      <c r="Z479" s="291"/>
      <c r="AA479" s="291"/>
      <c r="AB479" s="292"/>
      <c r="AC479" s="61"/>
    </row>
    <row r="480" spans="1:29" x14ac:dyDescent="0.25">
      <c r="A480" s="584" t="s">
        <v>489</v>
      </c>
      <c r="B480" s="295" t="s">
        <v>486</v>
      </c>
      <c r="C480" s="185"/>
      <c r="D480" s="185">
        <v>1</v>
      </c>
      <c r="E480" s="185">
        <v>1</v>
      </c>
      <c r="F480" s="185">
        <v>1</v>
      </c>
      <c r="G480" s="185">
        <v>1</v>
      </c>
      <c r="H480" s="185"/>
      <c r="I480" s="185"/>
      <c r="J480" s="185">
        <v>1</v>
      </c>
      <c r="K480" s="185"/>
      <c r="L480" s="185">
        <v>1</v>
      </c>
      <c r="M480" s="185">
        <v>1</v>
      </c>
      <c r="N480" s="185"/>
      <c r="O480" s="290">
        <f t="shared" si="43"/>
        <v>7</v>
      </c>
      <c r="P480" s="297"/>
      <c r="Q480" s="291">
        <v>603000</v>
      </c>
      <c r="R480" s="291">
        <v>603000</v>
      </c>
      <c r="S480" s="291">
        <v>603000</v>
      </c>
      <c r="T480" s="291">
        <v>603000</v>
      </c>
      <c r="U480" s="291"/>
      <c r="V480" s="291"/>
      <c r="W480" s="291">
        <v>603000</v>
      </c>
      <c r="X480" s="291"/>
      <c r="Y480" s="291">
        <v>603000</v>
      </c>
      <c r="Z480" s="291">
        <v>603000</v>
      </c>
      <c r="AA480" s="297"/>
      <c r="AB480" s="298">
        <f>SUM(Q480:AA480)</f>
        <v>4221000</v>
      </c>
      <c r="AC480" s="61"/>
    </row>
    <row r="481" spans="1:29" x14ac:dyDescent="0.25">
      <c r="A481" s="584"/>
      <c r="B481" s="184" t="s">
        <v>421</v>
      </c>
      <c r="C481" s="185"/>
      <c r="D481" s="185">
        <v>30</v>
      </c>
      <c r="E481" s="185">
        <v>30</v>
      </c>
      <c r="F481" s="185">
        <v>30</v>
      </c>
      <c r="G481" s="185">
        <v>30</v>
      </c>
      <c r="H481" s="185"/>
      <c r="I481" s="185"/>
      <c r="J481" s="185">
        <v>30</v>
      </c>
      <c r="K481" s="185"/>
      <c r="L481" s="185">
        <v>30</v>
      </c>
      <c r="M481" s="185">
        <v>30</v>
      </c>
      <c r="N481" s="185"/>
      <c r="O481" s="290">
        <f t="shared" si="43"/>
        <v>210</v>
      </c>
      <c r="P481" s="297"/>
      <c r="Q481" s="297"/>
      <c r="R481" s="297"/>
      <c r="S481" s="297"/>
      <c r="T481" s="297"/>
      <c r="U481" s="297"/>
      <c r="V481" s="297"/>
      <c r="W481" s="297"/>
      <c r="X481" s="297"/>
      <c r="Y481" s="297"/>
      <c r="Z481" s="297"/>
      <c r="AA481" s="297"/>
      <c r="AB481" s="292"/>
      <c r="AC481" s="61"/>
    </row>
    <row r="482" spans="1:29" x14ac:dyDescent="0.25">
      <c r="A482" s="585" t="s">
        <v>490</v>
      </c>
      <c r="B482" s="295" t="s">
        <v>486</v>
      </c>
      <c r="C482" s="185"/>
      <c r="D482" s="185"/>
      <c r="E482" s="185"/>
      <c r="F482" s="185">
        <v>1</v>
      </c>
      <c r="G482" s="296"/>
      <c r="H482" s="185"/>
      <c r="I482" s="296"/>
      <c r="J482" s="185">
        <v>1</v>
      </c>
      <c r="K482" s="185">
        <v>1</v>
      </c>
      <c r="L482" s="185"/>
      <c r="M482" s="185">
        <v>1</v>
      </c>
      <c r="N482" s="185"/>
      <c r="O482" s="290">
        <f t="shared" si="43"/>
        <v>4</v>
      </c>
      <c r="P482" s="297"/>
      <c r="Q482" s="297"/>
      <c r="R482" s="297"/>
      <c r="S482" s="291">
        <v>603000</v>
      </c>
      <c r="T482" s="291"/>
      <c r="U482" s="291"/>
      <c r="V482" s="291"/>
      <c r="W482" s="291">
        <v>603000</v>
      </c>
      <c r="X482" s="291">
        <v>603000</v>
      </c>
      <c r="Y482" s="291"/>
      <c r="Z482" s="291">
        <v>603000</v>
      </c>
      <c r="AA482" s="297"/>
      <c r="AB482" s="298">
        <f>SUM(Q482:AA482)</f>
        <v>2412000</v>
      </c>
      <c r="AC482" s="61"/>
    </row>
    <row r="483" spans="1:29" x14ac:dyDescent="0.25">
      <c r="A483" s="585"/>
      <c r="B483" s="184" t="s">
        <v>421</v>
      </c>
      <c r="C483" s="185"/>
      <c r="D483" s="185"/>
      <c r="E483" s="185"/>
      <c r="F483" s="185">
        <v>30</v>
      </c>
      <c r="G483" s="296"/>
      <c r="H483" s="185"/>
      <c r="I483" s="296"/>
      <c r="J483" s="185">
        <v>30</v>
      </c>
      <c r="K483" s="185">
        <v>30</v>
      </c>
      <c r="L483" s="185"/>
      <c r="M483" s="185">
        <v>30</v>
      </c>
      <c r="N483" s="185"/>
      <c r="O483" s="290">
        <f t="shared" si="43"/>
        <v>120</v>
      </c>
      <c r="P483" s="297"/>
      <c r="Q483" s="297"/>
      <c r="R483" s="297"/>
      <c r="S483" s="297"/>
      <c r="T483" s="297"/>
      <c r="U483" s="297"/>
      <c r="V483" s="297"/>
      <c r="W483" s="297"/>
      <c r="X483" s="297"/>
      <c r="Y483" s="297"/>
      <c r="Z483" s="297"/>
      <c r="AA483" s="297"/>
      <c r="AB483" s="292"/>
      <c r="AC483" s="61"/>
    </row>
    <row r="484" spans="1:29" x14ac:dyDescent="0.25">
      <c r="A484" s="586" t="s">
        <v>491</v>
      </c>
      <c r="B484" s="184" t="s">
        <v>433</v>
      </c>
      <c r="C484" s="185"/>
      <c r="D484" s="185"/>
      <c r="E484" s="185">
        <v>2</v>
      </c>
      <c r="F484" s="185">
        <v>1</v>
      </c>
      <c r="G484" s="185">
        <v>1</v>
      </c>
      <c r="H484" s="185">
        <v>1</v>
      </c>
      <c r="I484" s="185">
        <v>1</v>
      </c>
      <c r="J484" s="185"/>
      <c r="K484" s="185"/>
      <c r="L484" s="299">
        <v>1</v>
      </c>
      <c r="M484" s="185"/>
      <c r="N484" s="185"/>
      <c r="O484" s="290">
        <f t="shared" si="43"/>
        <v>7</v>
      </c>
      <c r="P484" s="297"/>
      <c r="Q484" s="291"/>
      <c r="R484" s="291">
        <f>603000*2</f>
        <v>1206000</v>
      </c>
      <c r="S484" s="291">
        <v>603000</v>
      </c>
      <c r="T484" s="291">
        <v>603000</v>
      </c>
      <c r="U484" s="291">
        <v>603000</v>
      </c>
      <c r="V484" s="291">
        <f>603000</f>
        <v>603000</v>
      </c>
      <c r="W484" s="291"/>
      <c r="X484" s="291"/>
      <c r="Y484" s="291">
        <v>603000</v>
      </c>
      <c r="Z484" s="291"/>
      <c r="AA484" s="291"/>
      <c r="AB484" s="292">
        <f>SUM(Q484:AA484)</f>
        <v>4221000</v>
      </c>
      <c r="AC484" s="61"/>
    </row>
    <row r="485" spans="1:29" x14ac:dyDescent="0.25">
      <c r="A485" s="587"/>
      <c r="B485" s="184" t="s">
        <v>426</v>
      </c>
      <c r="C485" s="185"/>
      <c r="D485" s="185"/>
      <c r="E485" s="185">
        <v>30</v>
      </c>
      <c r="F485" s="185">
        <v>30</v>
      </c>
      <c r="G485" s="185">
        <v>30</v>
      </c>
      <c r="H485" s="185">
        <v>30</v>
      </c>
      <c r="I485" s="185">
        <v>30</v>
      </c>
      <c r="J485" s="185"/>
      <c r="K485" s="185"/>
      <c r="L485" s="299">
        <v>30</v>
      </c>
      <c r="M485" s="185"/>
      <c r="N485" s="185"/>
      <c r="O485" s="290">
        <f t="shared" si="43"/>
        <v>180</v>
      </c>
      <c r="P485" s="297"/>
      <c r="Q485" s="297"/>
      <c r="R485" s="291"/>
      <c r="S485" s="291"/>
      <c r="T485" s="291"/>
      <c r="U485" s="291"/>
      <c r="V485" s="291"/>
      <c r="W485" s="291"/>
      <c r="X485" s="291"/>
      <c r="Y485" s="291"/>
      <c r="Z485" s="291"/>
      <c r="AA485" s="291"/>
      <c r="AB485" s="292"/>
      <c r="AC485" s="61"/>
    </row>
    <row r="486" spans="1:29" x14ac:dyDescent="0.25">
      <c r="A486" s="585" t="s">
        <v>492</v>
      </c>
      <c r="B486" s="184" t="s">
        <v>433</v>
      </c>
      <c r="C486" s="185"/>
      <c r="D486" s="185"/>
      <c r="E486" s="185">
        <v>1</v>
      </c>
      <c r="F486" s="185"/>
      <c r="G486" s="185"/>
      <c r="H486" s="185"/>
      <c r="I486" s="185"/>
      <c r="J486" s="185"/>
      <c r="K486" s="185"/>
      <c r="L486" s="299">
        <v>1</v>
      </c>
      <c r="M486" s="185"/>
      <c r="N486" s="185"/>
      <c r="O486" s="300">
        <f>SUM(D486:N486)</f>
        <v>2</v>
      </c>
      <c r="P486" s="297"/>
      <c r="Q486" s="297"/>
      <c r="R486" s="291">
        <v>462300</v>
      </c>
      <c r="S486" s="291"/>
      <c r="T486" s="291"/>
      <c r="U486" s="291"/>
      <c r="V486" s="291"/>
      <c r="W486" s="291"/>
      <c r="X486" s="291"/>
      <c r="Y486" s="291">
        <v>462300</v>
      </c>
      <c r="Z486" s="291"/>
      <c r="AA486" s="291"/>
      <c r="AB486" s="298">
        <f>SUM(Q486:AA486)</f>
        <v>924600</v>
      </c>
      <c r="AC486" s="61"/>
    </row>
    <row r="487" spans="1:29" x14ac:dyDescent="0.25">
      <c r="A487" s="585"/>
      <c r="B487" s="184" t="s">
        <v>426</v>
      </c>
      <c r="C487" s="185"/>
      <c r="D487" s="185"/>
      <c r="E487" s="301" t="s">
        <v>493</v>
      </c>
      <c r="F487" s="185"/>
      <c r="G487" s="185"/>
      <c r="H487" s="185"/>
      <c r="I487" s="185"/>
      <c r="J487" s="185"/>
      <c r="K487" s="185"/>
      <c r="L487" s="302">
        <v>20</v>
      </c>
      <c r="M487" s="185"/>
      <c r="N487" s="185"/>
      <c r="O487" s="290">
        <v>40</v>
      </c>
      <c r="P487" s="297"/>
      <c r="Q487" s="297"/>
      <c r="R487" s="291"/>
      <c r="S487" s="291"/>
      <c r="T487" s="291"/>
      <c r="U487" s="291"/>
      <c r="V487" s="291"/>
      <c r="W487" s="291"/>
      <c r="X487" s="291"/>
      <c r="Y487" s="291"/>
      <c r="Z487" s="291"/>
      <c r="AA487" s="291"/>
      <c r="AB487" s="292"/>
      <c r="AC487" s="61"/>
    </row>
    <row r="488" spans="1:29" x14ac:dyDescent="0.25">
      <c r="A488" s="586" t="s">
        <v>494</v>
      </c>
      <c r="B488" s="184" t="s">
        <v>495</v>
      </c>
      <c r="C488" s="185"/>
      <c r="D488" s="185"/>
      <c r="E488" s="185"/>
      <c r="F488" s="185">
        <v>1</v>
      </c>
      <c r="G488" s="185"/>
      <c r="H488" s="185"/>
      <c r="I488" s="185">
        <v>1</v>
      </c>
      <c r="J488" s="185"/>
      <c r="K488" s="185"/>
      <c r="L488" s="185">
        <v>1</v>
      </c>
      <c r="M488" s="185"/>
      <c r="N488" s="185"/>
      <c r="O488" s="290">
        <f>SUM(E488:N488)</f>
        <v>3</v>
      </c>
      <c r="P488" s="297"/>
      <c r="Q488" s="297"/>
      <c r="R488" s="291"/>
      <c r="S488" s="291">
        <v>189000</v>
      </c>
      <c r="T488" s="291"/>
      <c r="U488" s="291"/>
      <c r="V488" s="291">
        <v>189000</v>
      </c>
      <c r="W488" s="291"/>
      <c r="X488" s="291"/>
      <c r="Y488" s="291">
        <v>189000</v>
      </c>
      <c r="Z488" s="291"/>
      <c r="AA488" s="291"/>
      <c r="AB488" s="298">
        <f>SUM(Q488:AA488)</f>
        <v>567000</v>
      </c>
      <c r="AC488" s="61"/>
    </row>
    <row r="489" spans="1:29" ht="32.25" customHeight="1" x14ac:dyDescent="0.25">
      <c r="A489" s="587"/>
      <c r="B489" s="184" t="s">
        <v>426</v>
      </c>
      <c r="C489" s="185"/>
      <c r="D489" s="185"/>
      <c r="E489" s="185"/>
      <c r="F489" s="185">
        <v>15</v>
      </c>
      <c r="G489" s="185"/>
      <c r="H489" s="185"/>
      <c r="I489" s="185">
        <v>15</v>
      </c>
      <c r="J489" s="185"/>
      <c r="K489" s="185"/>
      <c r="L489" s="185">
        <v>15</v>
      </c>
      <c r="M489" s="185"/>
      <c r="N489" s="185"/>
      <c r="O489" s="290">
        <f>SUM(E489:N489)</f>
        <v>45</v>
      </c>
      <c r="P489" s="184"/>
      <c r="Q489" s="184"/>
      <c r="R489" s="288"/>
      <c r="S489" s="288"/>
      <c r="T489" s="288"/>
      <c r="U489" s="288"/>
      <c r="V489" s="288"/>
      <c r="W489" s="288"/>
      <c r="X489" s="288"/>
      <c r="Y489" s="288"/>
      <c r="Z489" s="288"/>
      <c r="AA489" s="288"/>
      <c r="AB489" s="292"/>
      <c r="AC489" s="61"/>
    </row>
    <row r="490" spans="1:29" ht="28.5" customHeight="1" x14ac:dyDescent="0.25">
      <c r="A490" s="588" t="s">
        <v>496</v>
      </c>
      <c r="B490" s="184" t="s">
        <v>497</v>
      </c>
      <c r="C490" s="185"/>
      <c r="D490" s="185"/>
      <c r="E490" s="185">
        <v>1</v>
      </c>
      <c r="F490" s="185"/>
      <c r="G490" s="185"/>
      <c r="H490" s="185">
        <v>1</v>
      </c>
      <c r="I490" s="185"/>
      <c r="J490" s="185"/>
      <c r="K490" s="185">
        <v>1</v>
      </c>
      <c r="L490" s="185"/>
      <c r="M490" s="185">
        <v>1</v>
      </c>
      <c r="N490" s="185"/>
      <c r="O490" s="290">
        <f>SUM(E490:N490)</f>
        <v>4</v>
      </c>
      <c r="P490" s="303"/>
      <c r="Q490" s="288"/>
      <c r="R490" s="291">
        <v>41400</v>
      </c>
      <c r="S490" s="291"/>
      <c r="T490" s="291"/>
      <c r="U490" s="291">
        <v>41400</v>
      </c>
      <c r="V490" s="291"/>
      <c r="W490" s="291"/>
      <c r="X490" s="291">
        <v>41400</v>
      </c>
      <c r="Y490" s="291"/>
      <c r="Z490" s="291">
        <v>41400</v>
      </c>
      <c r="AA490" s="291"/>
      <c r="AB490" s="298">
        <f>SUM(Q490:AA490)</f>
        <v>165600</v>
      </c>
      <c r="AC490" s="61"/>
    </row>
    <row r="491" spans="1:29" x14ac:dyDescent="0.25">
      <c r="A491" s="589"/>
      <c r="B491" s="184" t="s">
        <v>498</v>
      </c>
      <c r="C491" s="185"/>
      <c r="D491" s="185"/>
      <c r="E491" s="185">
        <v>10</v>
      </c>
      <c r="F491" s="185"/>
      <c r="G491" s="185"/>
      <c r="H491" s="185">
        <v>10</v>
      </c>
      <c r="I491" s="185"/>
      <c r="J491" s="185"/>
      <c r="K491" s="185">
        <v>10</v>
      </c>
      <c r="L491" s="185"/>
      <c r="M491" s="185">
        <v>10</v>
      </c>
      <c r="N491" s="185"/>
      <c r="O491" s="290">
        <f>SUM(E491:N491)</f>
        <v>40</v>
      </c>
      <c r="P491" s="184"/>
      <c r="Q491" s="184"/>
      <c r="R491" s="291"/>
      <c r="S491" s="291"/>
      <c r="T491" s="291"/>
      <c r="U491" s="291"/>
      <c r="V491" s="291"/>
      <c r="W491" s="291"/>
      <c r="X491" s="291"/>
      <c r="Y491" s="291"/>
      <c r="Z491" s="291"/>
      <c r="AA491" s="291"/>
      <c r="AB491" s="292"/>
      <c r="AC491" s="61"/>
    </row>
    <row r="492" spans="1:29" ht="30" x14ac:dyDescent="0.25">
      <c r="A492" s="304" t="s">
        <v>499</v>
      </c>
      <c r="B492" s="304" t="s">
        <v>500</v>
      </c>
      <c r="C492" s="249"/>
      <c r="D492" s="249"/>
      <c r="E492" s="249">
        <v>2</v>
      </c>
      <c r="F492" s="249">
        <v>3</v>
      </c>
      <c r="G492" s="249">
        <v>3</v>
      </c>
      <c r="H492" s="249">
        <v>5</v>
      </c>
      <c r="I492" s="249">
        <v>3</v>
      </c>
      <c r="J492" s="249">
        <v>5</v>
      </c>
      <c r="K492" s="249">
        <v>3</v>
      </c>
      <c r="L492" s="249">
        <v>2</v>
      </c>
      <c r="M492" s="249">
        <v>3</v>
      </c>
      <c r="N492" s="249">
        <v>2</v>
      </c>
      <c r="O492" s="305">
        <f>SUM(C492:N492)</f>
        <v>31</v>
      </c>
      <c r="P492" s="306"/>
      <c r="Q492" s="306"/>
      <c r="R492" s="307">
        <f>603000*2</f>
        <v>1206000</v>
      </c>
      <c r="S492" s="307">
        <f>603000*3</f>
        <v>1809000</v>
      </c>
      <c r="T492" s="307">
        <f>603000*3</f>
        <v>1809000</v>
      </c>
      <c r="U492" s="307">
        <f>603000*5</f>
        <v>3015000</v>
      </c>
      <c r="V492" s="307">
        <f>603000*3</f>
        <v>1809000</v>
      </c>
      <c r="W492" s="307">
        <f>603000*5</f>
        <v>3015000</v>
      </c>
      <c r="X492" s="307">
        <f>603000*3</f>
        <v>1809000</v>
      </c>
      <c r="Y492" s="307">
        <f>603000*2</f>
        <v>1206000</v>
      </c>
      <c r="Z492" s="307">
        <f>603000*3</f>
        <v>1809000</v>
      </c>
      <c r="AA492" s="307">
        <f>603000*2</f>
        <v>1206000</v>
      </c>
      <c r="AB492" s="308">
        <f>SUM(P492:AA492)</f>
        <v>18693000</v>
      </c>
      <c r="AC492" s="248"/>
    </row>
    <row r="493" spans="1:29" x14ac:dyDescent="0.25">
      <c r="A493" s="309" t="s">
        <v>333</v>
      </c>
      <c r="B493" s="276"/>
      <c r="C493" s="277"/>
      <c r="D493" s="277"/>
      <c r="E493" s="277"/>
      <c r="F493" s="277"/>
      <c r="G493" s="277"/>
      <c r="H493" s="277"/>
      <c r="I493" s="277"/>
      <c r="J493" s="277"/>
      <c r="K493" s="277"/>
      <c r="L493" s="277"/>
      <c r="M493" s="277"/>
      <c r="N493" s="277"/>
      <c r="O493" s="310"/>
      <c r="P493" s="276"/>
      <c r="Q493" s="276"/>
      <c r="R493" s="276"/>
      <c r="S493" s="276"/>
      <c r="T493" s="276"/>
      <c r="U493" s="276"/>
      <c r="V493" s="276"/>
      <c r="W493" s="276"/>
      <c r="X493" s="276"/>
      <c r="Y493" s="276"/>
      <c r="Z493" s="276"/>
      <c r="AA493" s="276"/>
      <c r="AB493" s="275"/>
      <c r="AC493" s="61"/>
    </row>
    <row r="494" spans="1:29" x14ac:dyDescent="0.25">
      <c r="A494" s="582" t="s">
        <v>501</v>
      </c>
      <c r="B494" s="276" t="s">
        <v>502</v>
      </c>
      <c r="C494" s="277"/>
      <c r="D494" s="277"/>
      <c r="E494" s="277"/>
      <c r="F494" s="277"/>
      <c r="G494" s="277"/>
      <c r="H494" s="277"/>
      <c r="I494" s="277"/>
      <c r="J494" s="277"/>
      <c r="K494" s="277"/>
      <c r="L494" s="277"/>
      <c r="M494" s="277">
        <v>1</v>
      </c>
      <c r="N494" s="277"/>
      <c r="O494" s="311">
        <v>1</v>
      </c>
      <c r="P494" s="276"/>
      <c r="Q494" s="276"/>
      <c r="R494" s="276"/>
      <c r="S494" s="276"/>
      <c r="T494" s="276"/>
      <c r="U494" s="276"/>
      <c r="V494" s="276"/>
      <c r="W494" s="276"/>
      <c r="X494" s="276"/>
      <c r="Y494" s="276"/>
      <c r="Z494" s="276">
        <v>419880</v>
      </c>
      <c r="AA494" s="276"/>
      <c r="AB494" s="275">
        <f>Z494</f>
        <v>419880</v>
      </c>
      <c r="AC494" s="61"/>
    </row>
    <row r="495" spans="1:29" x14ac:dyDescent="0.25">
      <c r="A495" s="583"/>
      <c r="B495" s="276" t="s">
        <v>421</v>
      </c>
      <c r="C495" s="277"/>
      <c r="D495" s="277"/>
      <c r="E495" s="277"/>
      <c r="F495" s="277"/>
      <c r="G495" s="277"/>
      <c r="H495" s="277"/>
      <c r="I495" s="277"/>
      <c r="J495" s="277"/>
      <c r="K495" s="277"/>
      <c r="L495" s="277"/>
      <c r="M495" s="277">
        <v>20</v>
      </c>
      <c r="N495" s="277"/>
      <c r="O495" s="311">
        <v>20</v>
      </c>
      <c r="P495" s="276"/>
      <c r="Q495" s="276"/>
      <c r="R495" s="276"/>
      <c r="S495" s="276"/>
      <c r="T495" s="276"/>
      <c r="U495" s="276"/>
      <c r="V495" s="276"/>
      <c r="W495" s="276"/>
      <c r="X495" s="276"/>
      <c r="Y495" s="276"/>
      <c r="Z495" s="276"/>
      <c r="AA495" s="276"/>
      <c r="AB495" s="275"/>
      <c r="AC495" s="61"/>
    </row>
    <row r="496" spans="1:29" x14ac:dyDescent="0.25">
      <c r="A496" s="146"/>
      <c r="B496" s="146"/>
      <c r="C496" s="277"/>
      <c r="D496" s="277"/>
      <c r="E496" s="277"/>
      <c r="F496" s="277"/>
      <c r="G496" s="277"/>
      <c r="H496" s="277"/>
      <c r="I496" s="277"/>
      <c r="J496" s="277"/>
      <c r="K496" s="277"/>
      <c r="L496" s="277"/>
      <c r="M496" s="277"/>
      <c r="N496" s="277"/>
      <c r="O496" s="310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5"/>
      <c r="AC496" s="184"/>
    </row>
    <row r="497" spans="1:29" x14ac:dyDescent="0.25">
      <c r="A497" s="141" t="s">
        <v>503</v>
      </c>
      <c r="B497" s="146"/>
      <c r="C497" s="277"/>
      <c r="D497" s="277"/>
      <c r="E497" s="277"/>
      <c r="F497" s="277"/>
      <c r="G497" s="277"/>
      <c r="H497" s="277"/>
      <c r="I497" s="277"/>
      <c r="J497" s="277"/>
      <c r="K497" s="277"/>
      <c r="L497" s="277"/>
      <c r="M497" s="277"/>
      <c r="N497" s="277"/>
      <c r="O497" s="310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5"/>
      <c r="AC497" s="184"/>
    </row>
    <row r="498" spans="1:29" ht="30" x14ac:dyDescent="0.25">
      <c r="A498" s="575" t="s">
        <v>504</v>
      </c>
      <c r="B498" s="312" t="s">
        <v>505</v>
      </c>
      <c r="C498" s="313"/>
      <c r="D498" s="313">
        <v>1</v>
      </c>
      <c r="E498" s="313"/>
      <c r="F498" s="313"/>
      <c r="G498" s="313"/>
      <c r="H498" s="313"/>
      <c r="I498" s="313"/>
      <c r="J498" s="313"/>
      <c r="K498" s="313"/>
      <c r="L498" s="313"/>
      <c r="M498" s="313"/>
      <c r="N498" s="313"/>
      <c r="O498" s="314">
        <f>SUM(C498:N498)</f>
        <v>1</v>
      </c>
      <c r="P498" s="315"/>
      <c r="Q498" s="316">
        <v>200000</v>
      </c>
      <c r="R498" s="317"/>
      <c r="S498" s="317"/>
      <c r="T498" s="317"/>
      <c r="U498" s="317"/>
      <c r="V498" s="317"/>
      <c r="W498" s="317"/>
      <c r="X498" s="317"/>
      <c r="Y498" s="317"/>
      <c r="Z498" s="317"/>
      <c r="AA498" s="317"/>
      <c r="AB498" s="318">
        <f>SUM(P498:AA498)</f>
        <v>200000</v>
      </c>
      <c r="AC498" s="184"/>
    </row>
    <row r="499" spans="1:29" x14ac:dyDescent="0.25">
      <c r="A499" s="576"/>
      <c r="B499" s="276" t="s">
        <v>421</v>
      </c>
      <c r="C499" s="313"/>
      <c r="D499" s="313">
        <v>40</v>
      </c>
      <c r="E499" s="313"/>
      <c r="F499" s="313"/>
      <c r="G499" s="313"/>
      <c r="H499" s="313"/>
      <c r="I499" s="313"/>
      <c r="J499" s="313"/>
      <c r="K499" s="313"/>
      <c r="L499" s="313"/>
      <c r="M499" s="313"/>
      <c r="N499" s="313"/>
      <c r="O499" s="314">
        <f>SUM(C499:N499)</f>
        <v>40</v>
      </c>
      <c r="P499" s="315"/>
      <c r="Q499" s="316"/>
      <c r="R499" s="317"/>
      <c r="S499" s="317"/>
      <c r="T499" s="317"/>
      <c r="U499" s="317"/>
      <c r="V499" s="317"/>
      <c r="W499" s="317"/>
      <c r="X499" s="317"/>
      <c r="Y499" s="317"/>
      <c r="Z499" s="317"/>
      <c r="AA499" s="317"/>
      <c r="AB499" s="318"/>
      <c r="AC499" s="184"/>
    </row>
    <row r="500" spans="1:29" x14ac:dyDescent="0.25">
      <c r="A500" s="312"/>
      <c r="B500" s="312"/>
      <c r="C500" s="313"/>
      <c r="D500" s="313"/>
      <c r="E500" s="313"/>
      <c r="F500" s="313"/>
      <c r="G500" s="313"/>
      <c r="H500" s="313"/>
      <c r="I500" s="313"/>
      <c r="J500" s="313"/>
      <c r="K500" s="313"/>
      <c r="L500" s="313"/>
      <c r="M500" s="313"/>
      <c r="N500" s="313"/>
      <c r="O500" s="314"/>
      <c r="P500" s="315"/>
      <c r="Q500" s="316"/>
      <c r="R500" s="317"/>
      <c r="S500" s="317"/>
      <c r="T500" s="317"/>
      <c r="U500" s="317"/>
      <c r="V500" s="317"/>
      <c r="W500" s="317"/>
      <c r="X500" s="317"/>
      <c r="Y500" s="317"/>
      <c r="Z500" s="317"/>
      <c r="AA500" s="317"/>
      <c r="AB500" s="318"/>
      <c r="AC500" s="184"/>
    </row>
    <row r="501" spans="1:29" x14ac:dyDescent="0.25">
      <c r="A501" s="575" t="s">
        <v>506</v>
      </c>
      <c r="B501" s="312" t="s">
        <v>507</v>
      </c>
      <c r="C501" s="313"/>
      <c r="D501" s="313">
        <v>1</v>
      </c>
      <c r="E501" s="313"/>
      <c r="F501" s="313"/>
      <c r="G501" s="313"/>
      <c r="H501" s="313"/>
      <c r="I501" s="313"/>
      <c r="J501" s="313"/>
      <c r="K501" s="313"/>
      <c r="L501" s="313"/>
      <c r="M501" s="313"/>
      <c r="N501" s="313"/>
      <c r="O501" s="314">
        <f>SUM(C501:N501)</f>
        <v>1</v>
      </c>
      <c r="P501" s="315"/>
      <c r="Q501" s="316">
        <v>250000</v>
      </c>
      <c r="R501" s="317"/>
      <c r="S501" s="317"/>
      <c r="T501" s="317"/>
      <c r="U501" s="317"/>
      <c r="V501" s="317"/>
      <c r="W501" s="317"/>
      <c r="X501" s="317"/>
      <c r="Y501" s="317"/>
      <c r="Z501" s="317"/>
      <c r="AA501" s="317"/>
      <c r="AB501" s="318">
        <f>SUM(P501:AA501)</f>
        <v>250000</v>
      </c>
      <c r="AC501" s="184"/>
    </row>
    <row r="502" spans="1:29" x14ac:dyDescent="0.25">
      <c r="A502" s="576"/>
      <c r="B502" s="276" t="s">
        <v>421</v>
      </c>
      <c r="C502" s="313"/>
      <c r="D502" s="313">
        <v>17</v>
      </c>
      <c r="E502" s="313"/>
      <c r="F502" s="313"/>
      <c r="G502" s="313"/>
      <c r="H502" s="313"/>
      <c r="I502" s="313"/>
      <c r="J502" s="313"/>
      <c r="K502" s="313"/>
      <c r="L502" s="313"/>
      <c r="M502" s="313"/>
      <c r="N502" s="313"/>
      <c r="O502" s="314">
        <f>SUM(C502:N502)</f>
        <v>17</v>
      </c>
      <c r="P502" s="315"/>
      <c r="Q502" s="317"/>
      <c r="R502" s="317"/>
      <c r="S502" s="317"/>
      <c r="T502" s="317"/>
      <c r="U502" s="317"/>
      <c r="V502" s="317"/>
      <c r="W502" s="317"/>
      <c r="X502" s="317"/>
      <c r="Y502" s="317"/>
      <c r="Z502" s="317"/>
      <c r="AA502" s="317"/>
      <c r="AB502" s="318"/>
      <c r="AC502" s="184"/>
    </row>
    <row r="503" spans="1:29" x14ac:dyDescent="0.25">
      <c r="A503" s="312"/>
      <c r="B503" s="312"/>
      <c r="C503" s="313"/>
      <c r="D503" s="313"/>
      <c r="E503" s="313"/>
      <c r="F503" s="313"/>
      <c r="G503" s="313"/>
      <c r="H503" s="313"/>
      <c r="I503" s="313"/>
      <c r="J503" s="313"/>
      <c r="K503" s="313"/>
      <c r="L503" s="313"/>
      <c r="M503" s="313"/>
      <c r="N503" s="313"/>
      <c r="O503" s="314"/>
      <c r="P503" s="315"/>
      <c r="Q503" s="317"/>
      <c r="R503" s="317"/>
      <c r="S503" s="317"/>
      <c r="T503" s="317"/>
      <c r="U503" s="317"/>
      <c r="V503" s="317"/>
      <c r="W503" s="317"/>
      <c r="X503" s="317"/>
      <c r="Y503" s="317"/>
      <c r="Z503" s="317"/>
      <c r="AA503" s="317"/>
      <c r="AB503" s="318"/>
      <c r="AC503" s="184"/>
    </row>
    <row r="504" spans="1:29" x14ac:dyDescent="0.25">
      <c r="A504" s="575" t="s">
        <v>508</v>
      </c>
      <c r="B504" s="312" t="s">
        <v>509</v>
      </c>
      <c r="C504" s="313"/>
      <c r="D504" s="313"/>
      <c r="E504" s="313">
        <v>1</v>
      </c>
      <c r="F504" s="313"/>
      <c r="G504" s="313"/>
      <c r="H504" s="313"/>
      <c r="I504" s="313"/>
      <c r="J504" s="313"/>
      <c r="K504" s="313"/>
      <c r="L504" s="313"/>
      <c r="M504" s="313"/>
      <c r="N504" s="313"/>
      <c r="O504" s="314">
        <f t="shared" ref="O504:O529" si="44">SUM(C504:N504)</f>
        <v>1</v>
      </c>
      <c r="P504" s="315"/>
      <c r="Q504" s="317"/>
      <c r="R504" s="316">
        <f>500000*0.8</f>
        <v>400000</v>
      </c>
      <c r="S504" s="316">
        <f>500000*0.2</f>
        <v>100000</v>
      </c>
      <c r="T504" s="317"/>
      <c r="U504" s="317"/>
      <c r="V504" s="317"/>
      <c r="W504" s="317"/>
      <c r="X504" s="317"/>
      <c r="Y504" s="317"/>
      <c r="Z504" s="317"/>
      <c r="AA504" s="317"/>
      <c r="AB504" s="318">
        <f>SUM(P504:AA504)</f>
        <v>500000</v>
      </c>
      <c r="AC504" s="184"/>
    </row>
    <row r="505" spans="1:29" x14ac:dyDescent="0.25">
      <c r="A505" s="576"/>
      <c r="B505" s="276" t="s">
        <v>421</v>
      </c>
      <c r="C505" s="313"/>
      <c r="D505" s="313"/>
      <c r="E505" s="313">
        <v>32</v>
      </c>
      <c r="F505" s="313"/>
      <c r="G505" s="313"/>
      <c r="H505" s="313"/>
      <c r="I505" s="313"/>
      <c r="J505" s="313"/>
      <c r="K505" s="313"/>
      <c r="L505" s="313"/>
      <c r="M505" s="313"/>
      <c r="N505" s="313"/>
      <c r="O505" s="314">
        <f t="shared" si="44"/>
        <v>32</v>
      </c>
      <c r="P505" s="315"/>
      <c r="Q505" s="317"/>
      <c r="R505" s="316"/>
      <c r="S505" s="317"/>
      <c r="T505" s="317"/>
      <c r="U505" s="317"/>
      <c r="V505" s="317"/>
      <c r="W505" s="317"/>
      <c r="X505" s="317"/>
      <c r="Y505" s="317"/>
      <c r="Z505" s="317"/>
      <c r="AA505" s="317"/>
      <c r="AB505" s="318"/>
      <c r="AC505" s="184"/>
    </row>
    <row r="506" spans="1:29" x14ac:dyDescent="0.25">
      <c r="A506" s="312"/>
      <c r="B506" s="312"/>
      <c r="C506" s="313"/>
      <c r="D506" s="313"/>
      <c r="E506" s="313"/>
      <c r="F506" s="313"/>
      <c r="G506" s="313"/>
      <c r="H506" s="313"/>
      <c r="I506" s="313"/>
      <c r="J506" s="313"/>
      <c r="K506" s="313"/>
      <c r="L506" s="313"/>
      <c r="M506" s="313"/>
      <c r="N506" s="313"/>
      <c r="O506" s="314"/>
      <c r="P506" s="315"/>
      <c r="Q506" s="317"/>
      <c r="R506" s="316"/>
      <c r="S506" s="317"/>
      <c r="T506" s="317"/>
      <c r="U506" s="317"/>
      <c r="V506" s="317"/>
      <c r="W506" s="317"/>
      <c r="X506" s="317"/>
      <c r="Y506" s="317"/>
      <c r="Z506" s="317"/>
      <c r="AA506" s="317"/>
      <c r="AB506" s="318"/>
      <c r="AC506" s="184"/>
    </row>
    <row r="507" spans="1:29" x14ac:dyDescent="0.25">
      <c r="A507" s="575" t="s">
        <v>510</v>
      </c>
      <c r="B507" s="312" t="s">
        <v>511</v>
      </c>
      <c r="C507" s="313"/>
      <c r="D507" s="313"/>
      <c r="E507" s="313">
        <v>1</v>
      </c>
      <c r="F507" s="313"/>
      <c r="G507" s="313"/>
      <c r="H507" s="313"/>
      <c r="I507" s="313"/>
      <c r="J507" s="313"/>
      <c r="K507" s="313"/>
      <c r="L507" s="313"/>
      <c r="M507" s="313"/>
      <c r="N507" s="313"/>
      <c r="O507" s="314">
        <f t="shared" si="44"/>
        <v>1</v>
      </c>
      <c r="P507" s="315"/>
      <c r="Q507" s="317"/>
      <c r="R507" s="316">
        <v>250000</v>
      </c>
      <c r="S507" s="316">
        <f>500000*0.3</f>
        <v>150000</v>
      </c>
      <c r="T507" s="317"/>
      <c r="U507" s="317"/>
      <c r="V507" s="317"/>
      <c r="W507" s="317"/>
      <c r="X507" s="317"/>
      <c r="Y507" s="317"/>
      <c r="Z507" s="317"/>
      <c r="AA507" s="317"/>
      <c r="AB507" s="318">
        <f>SUM(P507:AA507)</f>
        <v>400000</v>
      </c>
      <c r="AC507" s="184"/>
    </row>
    <row r="508" spans="1:29" x14ac:dyDescent="0.25">
      <c r="A508" s="576"/>
      <c r="B508" s="276" t="s">
        <v>421</v>
      </c>
      <c r="C508" s="313"/>
      <c r="D508" s="313"/>
      <c r="E508" s="313">
        <v>18</v>
      </c>
      <c r="F508" s="313"/>
      <c r="G508" s="313"/>
      <c r="H508" s="313"/>
      <c r="I508" s="313"/>
      <c r="J508" s="313"/>
      <c r="K508" s="313"/>
      <c r="L508" s="313"/>
      <c r="M508" s="313"/>
      <c r="N508" s="313"/>
      <c r="O508" s="314">
        <f t="shared" si="44"/>
        <v>18</v>
      </c>
      <c r="P508" s="315"/>
      <c r="Q508" s="317"/>
      <c r="R508" s="317"/>
      <c r="S508" s="317"/>
      <c r="T508" s="317"/>
      <c r="U508" s="317"/>
      <c r="V508" s="317"/>
      <c r="W508" s="317"/>
      <c r="X508" s="317"/>
      <c r="Y508" s="317"/>
      <c r="Z508" s="317"/>
      <c r="AA508" s="317"/>
      <c r="AB508" s="318"/>
      <c r="AC508" s="184"/>
    </row>
    <row r="509" spans="1:29" x14ac:dyDescent="0.25">
      <c r="A509" s="312"/>
      <c r="B509" s="312"/>
      <c r="C509" s="313"/>
      <c r="D509" s="313"/>
      <c r="E509" s="313"/>
      <c r="F509" s="313"/>
      <c r="G509" s="313"/>
      <c r="H509" s="313"/>
      <c r="I509" s="313"/>
      <c r="J509" s="313"/>
      <c r="K509" s="313"/>
      <c r="L509" s="313"/>
      <c r="M509" s="313"/>
      <c r="N509" s="313"/>
      <c r="O509" s="314"/>
      <c r="P509" s="315"/>
      <c r="Q509" s="317"/>
      <c r="R509" s="317"/>
      <c r="S509" s="317"/>
      <c r="T509" s="317"/>
      <c r="U509" s="317"/>
      <c r="V509" s="317"/>
      <c r="W509" s="317"/>
      <c r="X509" s="317"/>
      <c r="Y509" s="317"/>
      <c r="Z509" s="317"/>
      <c r="AA509" s="317"/>
      <c r="AB509" s="318"/>
      <c r="AC509" s="184"/>
    </row>
    <row r="510" spans="1:29" x14ac:dyDescent="0.25">
      <c r="A510" s="575" t="s">
        <v>512</v>
      </c>
      <c r="B510" s="312" t="s">
        <v>513</v>
      </c>
      <c r="C510" s="313"/>
      <c r="D510" s="313"/>
      <c r="E510" s="313"/>
      <c r="F510" s="313"/>
      <c r="G510" s="313"/>
      <c r="H510" s="313"/>
      <c r="I510" s="313"/>
      <c r="J510" s="313"/>
      <c r="K510" s="313">
        <v>1</v>
      </c>
      <c r="L510" s="313"/>
      <c r="M510" s="313">
        <v>1</v>
      </c>
      <c r="N510" s="313"/>
      <c r="O510" s="314">
        <f t="shared" si="44"/>
        <v>2</v>
      </c>
      <c r="P510" s="315"/>
      <c r="Q510" s="317"/>
      <c r="R510" s="317"/>
      <c r="S510" s="317"/>
      <c r="T510" s="317"/>
      <c r="U510" s="317"/>
      <c r="V510" s="317"/>
      <c r="W510" s="317"/>
      <c r="X510" s="316">
        <f>800000*0.7</f>
        <v>560000</v>
      </c>
      <c r="Y510" s="316">
        <f>800000*0.3</f>
        <v>240000</v>
      </c>
      <c r="Z510" s="316">
        <f>800000*0.8</f>
        <v>640000</v>
      </c>
      <c r="AA510" s="316">
        <f>800000*0.2</f>
        <v>160000</v>
      </c>
      <c r="AB510" s="318">
        <f>SUM(P510:AA510)</f>
        <v>1600000</v>
      </c>
      <c r="AC510" s="184"/>
    </row>
    <row r="511" spans="1:29" x14ac:dyDescent="0.25">
      <c r="A511" s="576"/>
      <c r="B511" s="276" t="s">
        <v>421</v>
      </c>
      <c r="C511" s="313"/>
      <c r="D511" s="313"/>
      <c r="E511" s="313"/>
      <c r="F511" s="313"/>
      <c r="G511" s="313"/>
      <c r="H511" s="313"/>
      <c r="I511" s="313"/>
      <c r="J511" s="313"/>
      <c r="K511" s="313">
        <v>30</v>
      </c>
      <c r="L511" s="313"/>
      <c r="M511" s="313">
        <v>30</v>
      </c>
      <c r="N511" s="313"/>
      <c r="O511" s="314">
        <f t="shared" si="44"/>
        <v>60</v>
      </c>
      <c r="P511" s="315"/>
      <c r="Q511" s="317"/>
      <c r="R511" s="317"/>
      <c r="S511" s="317"/>
      <c r="T511" s="317"/>
      <c r="U511" s="317"/>
      <c r="V511" s="317"/>
      <c r="W511" s="317"/>
      <c r="X511" s="317"/>
      <c r="Y511" s="317"/>
      <c r="Z511" s="317"/>
      <c r="AA511" s="317"/>
      <c r="AB511" s="318"/>
      <c r="AC511" s="184"/>
    </row>
    <row r="512" spans="1:29" x14ac:dyDescent="0.25">
      <c r="A512" s="312"/>
      <c r="B512" s="312"/>
      <c r="C512" s="313"/>
      <c r="D512" s="313"/>
      <c r="E512" s="313"/>
      <c r="F512" s="313"/>
      <c r="G512" s="313"/>
      <c r="H512" s="313"/>
      <c r="I512" s="313"/>
      <c r="J512" s="313"/>
      <c r="K512" s="313"/>
      <c r="L512" s="313"/>
      <c r="M512" s="313"/>
      <c r="N512" s="313"/>
      <c r="O512" s="314"/>
      <c r="P512" s="315"/>
      <c r="Q512" s="317"/>
      <c r="R512" s="317"/>
      <c r="S512" s="317"/>
      <c r="T512" s="317"/>
      <c r="U512" s="317"/>
      <c r="V512" s="317"/>
      <c r="W512" s="317"/>
      <c r="X512" s="317"/>
      <c r="Y512" s="317"/>
      <c r="Z512" s="317"/>
      <c r="AA512" s="317"/>
      <c r="AB512" s="318"/>
      <c r="AC512" s="184"/>
    </row>
    <row r="513" spans="1:29" x14ac:dyDescent="0.25">
      <c r="A513" s="575" t="s">
        <v>514</v>
      </c>
      <c r="B513" s="312" t="s">
        <v>511</v>
      </c>
      <c r="C513" s="313"/>
      <c r="D513" s="313"/>
      <c r="E513" s="313"/>
      <c r="F513" s="313">
        <v>1</v>
      </c>
      <c r="G513" s="313"/>
      <c r="H513" s="313">
        <v>1</v>
      </c>
      <c r="I513" s="313"/>
      <c r="J513" s="313"/>
      <c r="K513" s="313"/>
      <c r="L513" s="313"/>
      <c r="M513" s="313"/>
      <c r="N513" s="313"/>
      <c r="O513" s="314">
        <f t="shared" si="44"/>
        <v>2</v>
      </c>
      <c r="P513" s="315"/>
      <c r="Q513" s="317"/>
      <c r="R513" s="317"/>
      <c r="S513" s="316">
        <f>800000*0.7</f>
        <v>560000</v>
      </c>
      <c r="T513" s="316">
        <f>800000*0.3</f>
        <v>240000</v>
      </c>
      <c r="U513" s="316">
        <f>800000*0.7</f>
        <v>560000</v>
      </c>
      <c r="V513" s="316">
        <f>800000*0.3</f>
        <v>240000</v>
      </c>
      <c r="W513" s="317"/>
      <c r="X513" s="317"/>
      <c r="Y513" s="317"/>
      <c r="Z513" s="317"/>
      <c r="AA513" s="317"/>
      <c r="AB513" s="318">
        <f>SUM(P513:AA513)</f>
        <v>1600000</v>
      </c>
      <c r="AC513" s="184"/>
    </row>
    <row r="514" spans="1:29" x14ac:dyDescent="0.25">
      <c r="A514" s="576"/>
      <c r="B514" s="276" t="s">
        <v>421</v>
      </c>
      <c r="C514" s="313"/>
      <c r="D514" s="313"/>
      <c r="E514" s="313"/>
      <c r="F514" s="313">
        <v>30</v>
      </c>
      <c r="G514" s="313"/>
      <c r="H514" s="313">
        <v>30</v>
      </c>
      <c r="I514" s="313"/>
      <c r="J514" s="313"/>
      <c r="K514" s="313"/>
      <c r="L514" s="313"/>
      <c r="M514" s="313"/>
      <c r="N514" s="313"/>
      <c r="O514" s="314">
        <f t="shared" si="44"/>
        <v>60</v>
      </c>
      <c r="P514" s="315"/>
      <c r="Q514" s="317"/>
      <c r="R514" s="317"/>
      <c r="S514" s="317"/>
      <c r="T514" s="317"/>
      <c r="U514" s="317"/>
      <c r="V514" s="317"/>
      <c r="W514" s="317"/>
      <c r="X514" s="317"/>
      <c r="Y514" s="317"/>
      <c r="Z514" s="317"/>
      <c r="AA514" s="317"/>
      <c r="AB514" s="318"/>
      <c r="AC514" s="184"/>
    </row>
    <row r="515" spans="1:29" x14ac:dyDescent="0.25">
      <c r="A515" s="312"/>
      <c r="B515" s="312"/>
      <c r="C515" s="313"/>
      <c r="D515" s="313"/>
      <c r="E515" s="313"/>
      <c r="F515" s="313"/>
      <c r="G515" s="313"/>
      <c r="H515" s="313"/>
      <c r="I515" s="313"/>
      <c r="J515" s="313"/>
      <c r="K515" s="313"/>
      <c r="L515" s="313"/>
      <c r="M515" s="313"/>
      <c r="N515" s="313"/>
      <c r="O515" s="314"/>
      <c r="P515" s="315"/>
      <c r="Q515" s="317"/>
      <c r="R515" s="317"/>
      <c r="S515" s="317"/>
      <c r="T515" s="317"/>
      <c r="U515" s="317"/>
      <c r="V515" s="317"/>
      <c r="W515" s="317"/>
      <c r="X515" s="317"/>
      <c r="Y515" s="317"/>
      <c r="Z515" s="317"/>
      <c r="AA515" s="317"/>
      <c r="AB515" s="318"/>
      <c r="AC515" s="184"/>
    </row>
    <row r="516" spans="1:29" x14ac:dyDescent="0.25">
      <c r="A516" s="575" t="s">
        <v>515</v>
      </c>
      <c r="B516" s="312" t="s">
        <v>511</v>
      </c>
      <c r="C516" s="313"/>
      <c r="D516" s="313"/>
      <c r="E516" s="313"/>
      <c r="F516" s="313"/>
      <c r="G516" s="313"/>
      <c r="H516" s="313"/>
      <c r="I516" s="313"/>
      <c r="J516" s="313">
        <v>1</v>
      </c>
      <c r="K516" s="313"/>
      <c r="L516" s="313">
        <v>1</v>
      </c>
      <c r="M516" s="313"/>
      <c r="N516" s="313"/>
      <c r="O516" s="314">
        <f t="shared" si="44"/>
        <v>2</v>
      </c>
      <c r="P516" s="315"/>
      <c r="Q516" s="317"/>
      <c r="R516" s="317"/>
      <c r="S516" s="317"/>
      <c r="T516" s="317"/>
      <c r="U516" s="317"/>
      <c r="V516" s="317"/>
      <c r="W516" s="316">
        <f>800000*0.7</f>
        <v>560000</v>
      </c>
      <c r="X516" s="316">
        <f>800000*0.3</f>
        <v>240000</v>
      </c>
      <c r="Y516" s="316">
        <f>800000*0.7</f>
        <v>560000</v>
      </c>
      <c r="Z516" s="316">
        <f>800000*0.3</f>
        <v>240000</v>
      </c>
      <c r="AA516" s="317"/>
      <c r="AB516" s="318">
        <f>SUM(P516:AA516)</f>
        <v>1600000</v>
      </c>
      <c r="AC516" s="184"/>
    </row>
    <row r="517" spans="1:29" x14ac:dyDescent="0.25">
      <c r="A517" s="576"/>
      <c r="B517" s="276" t="s">
        <v>421</v>
      </c>
      <c r="C517" s="313"/>
      <c r="D517" s="313"/>
      <c r="E517" s="313"/>
      <c r="F517" s="313"/>
      <c r="G517" s="313"/>
      <c r="H517" s="313"/>
      <c r="I517" s="313"/>
      <c r="J517" s="313">
        <v>25</v>
      </c>
      <c r="K517" s="313"/>
      <c r="L517" s="313">
        <v>25</v>
      </c>
      <c r="M517" s="313"/>
      <c r="N517" s="313"/>
      <c r="O517" s="314">
        <f t="shared" si="44"/>
        <v>50</v>
      </c>
      <c r="P517" s="315"/>
      <c r="Q517" s="317"/>
      <c r="R517" s="317"/>
      <c r="S517" s="317"/>
      <c r="T517" s="317"/>
      <c r="U517" s="317"/>
      <c r="V517" s="317"/>
      <c r="W517" s="317"/>
      <c r="X517" s="317"/>
      <c r="Y517" s="319"/>
      <c r="Z517" s="317"/>
      <c r="AA517" s="317"/>
      <c r="AB517" s="318"/>
      <c r="AC517" s="184"/>
    </row>
    <row r="518" spans="1:29" x14ac:dyDescent="0.25">
      <c r="A518" s="312"/>
      <c r="B518" s="312"/>
      <c r="C518" s="313"/>
      <c r="D518" s="313"/>
      <c r="E518" s="313"/>
      <c r="F518" s="313"/>
      <c r="G518" s="313"/>
      <c r="H518" s="313"/>
      <c r="I518" s="313"/>
      <c r="J518" s="313"/>
      <c r="K518" s="313"/>
      <c r="L518" s="313"/>
      <c r="M518" s="313"/>
      <c r="N518" s="313"/>
      <c r="O518" s="314"/>
      <c r="P518" s="315"/>
      <c r="Q518" s="317"/>
      <c r="R518" s="317"/>
      <c r="S518" s="317"/>
      <c r="T518" s="317"/>
      <c r="U518" s="317"/>
      <c r="V518" s="317"/>
      <c r="W518" s="317"/>
      <c r="X518" s="317"/>
      <c r="Y518" s="319"/>
      <c r="Z518" s="317"/>
      <c r="AA518" s="317"/>
      <c r="AB518" s="318"/>
      <c r="AC518" s="184"/>
    </row>
    <row r="519" spans="1:29" x14ac:dyDescent="0.25">
      <c r="A519" s="575" t="s">
        <v>516</v>
      </c>
      <c r="B519" s="312" t="s">
        <v>511</v>
      </c>
      <c r="C519" s="313"/>
      <c r="D519" s="313"/>
      <c r="E519" s="313"/>
      <c r="F519" s="313"/>
      <c r="G519" s="313">
        <v>1</v>
      </c>
      <c r="H519" s="313"/>
      <c r="I519" s="313"/>
      <c r="J519" s="313"/>
      <c r="K519" s="313"/>
      <c r="L519" s="313"/>
      <c r="M519" s="313"/>
      <c r="N519" s="313"/>
      <c r="O519" s="314">
        <f t="shared" si="44"/>
        <v>1</v>
      </c>
      <c r="P519" s="315"/>
      <c r="Q519" s="317"/>
      <c r="R519" s="317"/>
      <c r="S519" s="317"/>
      <c r="T519" s="316">
        <f>800000*0.7</f>
        <v>560000</v>
      </c>
      <c r="U519" s="316">
        <f>800000*0.3</f>
        <v>240000</v>
      </c>
      <c r="V519" s="317"/>
      <c r="W519" s="317"/>
      <c r="X519" s="317"/>
      <c r="Y519" s="319"/>
      <c r="Z519" s="317"/>
      <c r="AA519" s="317"/>
      <c r="AB519" s="318">
        <f>SUM(P519:AA519)</f>
        <v>800000</v>
      </c>
      <c r="AC519" s="184"/>
    </row>
    <row r="520" spans="1:29" x14ac:dyDescent="0.25">
      <c r="A520" s="576"/>
      <c r="B520" s="276" t="s">
        <v>421</v>
      </c>
      <c r="C520" s="313"/>
      <c r="D520" s="313"/>
      <c r="E520" s="313"/>
      <c r="F520" s="313"/>
      <c r="G520" s="313">
        <v>30</v>
      </c>
      <c r="H520" s="313"/>
      <c r="I520" s="313"/>
      <c r="J520" s="313"/>
      <c r="K520" s="313"/>
      <c r="L520" s="313"/>
      <c r="M520" s="313"/>
      <c r="N520" s="313"/>
      <c r="O520" s="314">
        <f t="shared" si="44"/>
        <v>30</v>
      </c>
      <c r="P520" s="315"/>
      <c r="Q520" s="317"/>
      <c r="R520" s="317"/>
      <c r="S520" s="317"/>
      <c r="T520" s="317"/>
      <c r="U520" s="317"/>
      <c r="V520" s="317"/>
      <c r="W520" s="317"/>
      <c r="X520" s="317"/>
      <c r="Y520" s="319"/>
      <c r="Z520" s="317"/>
      <c r="AA520" s="317"/>
      <c r="AB520" s="318"/>
      <c r="AC520" s="184"/>
    </row>
    <row r="521" spans="1:29" x14ac:dyDescent="0.25">
      <c r="A521" s="312"/>
      <c r="B521" s="312"/>
      <c r="C521" s="313"/>
      <c r="D521" s="313"/>
      <c r="E521" s="313"/>
      <c r="F521" s="313"/>
      <c r="G521" s="313"/>
      <c r="H521" s="313"/>
      <c r="I521" s="313"/>
      <c r="J521" s="313"/>
      <c r="K521" s="313"/>
      <c r="L521" s="313"/>
      <c r="M521" s="313"/>
      <c r="N521" s="313"/>
      <c r="O521" s="314"/>
      <c r="P521" s="315"/>
      <c r="Q521" s="317"/>
      <c r="R521" s="317"/>
      <c r="S521" s="317"/>
      <c r="T521" s="317"/>
      <c r="U521" s="317"/>
      <c r="V521" s="317"/>
      <c r="W521" s="317"/>
      <c r="X521" s="317"/>
      <c r="Y521" s="319"/>
      <c r="Z521" s="317"/>
      <c r="AA521" s="317"/>
      <c r="AB521" s="318"/>
      <c r="AC521" s="184"/>
    </row>
    <row r="522" spans="1:29" x14ac:dyDescent="0.25">
      <c r="A522" s="575" t="s">
        <v>517</v>
      </c>
      <c r="B522" s="312" t="s">
        <v>518</v>
      </c>
      <c r="C522" s="313"/>
      <c r="D522" s="313"/>
      <c r="E522" s="313"/>
      <c r="F522" s="313"/>
      <c r="G522" s="313"/>
      <c r="H522" s="313"/>
      <c r="I522" s="313"/>
      <c r="J522" s="313"/>
      <c r="K522" s="313">
        <v>1</v>
      </c>
      <c r="L522" s="313"/>
      <c r="M522" s="313"/>
      <c r="N522" s="313"/>
      <c r="O522" s="314">
        <f t="shared" si="44"/>
        <v>1</v>
      </c>
      <c r="P522" s="315"/>
      <c r="Q522" s="317"/>
      <c r="R522" s="317"/>
      <c r="S522" s="317"/>
      <c r="T522" s="317"/>
      <c r="U522" s="317"/>
      <c r="V522" s="316"/>
      <c r="W522" s="316"/>
      <c r="X522" s="316">
        <v>400000</v>
      </c>
      <c r="Y522" s="319"/>
      <c r="Z522" s="317"/>
      <c r="AA522" s="317"/>
      <c r="AB522" s="318">
        <f>SUM(P522:AA522)</f>
        <v>400000</v>
      </c>
      <c r="AC522" s="184"/>
    </row>
    <row r="523" spans="1:29" x14ac:dyDescent="0.25">
      <c r="A523" s="576"/>
      <c r="B523" s="276" t="s">
        <v>421</v>
      </c>
      <c r="C523" s="313"/>
      <c r="D523" s="313"/>
      <c r="E523" s="313"/>
      <c r="F523" s="313"/>
      <c r="G523" s="313"/>
      <c r="H523" s="313"/>
      <c r="I523" s="313"/>
      <c r="J523" s="313"/>
      <c r="K523" s="313">
        <v>50</v>
      </c>
      <c r="L523" s="313"/>
      <c r="M523" s="313"/>
      <c r="N523" s="313"/>
      <c r="O523" s="314">
        <f t="shared" si="44"/>
        <v>50</v>
      </c>
      <c r="P523" s="315"/>
      <c r="Q523" s="317"/>
      <c r="R523" s="317"/>
      <c r="S523" s="317"/>
      <c r="T523" s="317"/>
      <c r="U523" s="317"/>
      <c r="V523" s="316"/>
      <c r="W523" s="316"/>
      <c r="X523" s="316"/>
      <c r="Y523" s="319"/>
      <c r="Z523" s="317"/>
      <c r="AA523" s="317"/>
      <c r="AB523" s="318"/>
      <c r="AC523" s="184"/>
    </row>
    <row r="524" spans="1:29" x14ac:dyDescent="0.25">
      <c r="A524" s="312"/>
      <c r="B524" s="312"/>
      <c r="C524" s="313"/>
      <c r="D524" s="313"/>
      <c r="E524" s="313"/>
      <c r="F524" s="313"/>
      <c r="G524" s="313"/>
      <c r="H524" s="313"/>
      <c r="I524" s="313"/>
      <c r="J524" s="313"/>
      <c r="K524" s="313"/>
      <c r="L524" s="313"/>
      <c r="M524" s="313"/>
      <c r="N524" s="313"/>
      <c r="O524" s="314"/>
      <c r="P524" s="315"/>
      <c r="Q524" s="317"/>
      <c r="R524" s="317"/>
      <c r="S524" s="317"/>
      <c r="T524" s="317"/>
      <c r="U524" s="317"/>
      <c r="V524" s="316"/>
      <c r="W524" s="316"/>
      <c r="X524" s="316"/>
      <c r="Y524" s="319"/>
      <c r="Z524" s="317"/>
      <c r="AA524" s="317"/>
      <c r="AB524" s="318"/>
      <c r="AC524" s="184"/>
    </row>
    <row r="525" spans="1:29" x14ac:dyDescent="0.25">
      <c r="A525" s="320" t="s">
        <v>519</v>
      </c>
      <c r="B525" s="320" t="s">
        <v>520</v>
      </c>
      <c r="C525" s="313"/>
      <c r="D525" s="313">
        <v>2</v>
      </c>
      <c r="E525" s="313"/>
      <c r="F525" s="313"/>
      <c r="G525" s="313"/>
      <c r="H525" s="313"/>
      <c r="I525" s="313">
        <v>1</v>
      </c>
      <c r="J525" s="313">
        <v>1</v>
      </c>
      <c r="K525" s="313"/>
      <c r="L525" s="313">
        <v>1</v>
      </c>
      <c r="M525" s="313"/>
      <c r="N525" s="313"/>
      <c r="O525" s="314">
        <f t="shared" si="44"/>
        <v>5</v>
      </c>
      <c r="P525" s="315"/>
      <c r="Q525" s="321">
        <v>400000</v>
      </c>
      <c r="R525" s="317"/>
      <c r="S525" s="317"/>
      <c r="T525" s="317"/>
      <c r="U525" s="317"/>
      <c r="V525" s="316">
        <v>600000</v>
      </c>
      <c r="W525" s="316">
        <v>650000</v>
      </c>
      <c r="X525" s="316">
        <v>1600000</v>
      </c>
      <c r="Y525" s="317"/>
      <c r="Z525" s="317"/>
      <c r="AA525" s="317"/>
      <c r="AB525" s="318">
        <f>SUM(P525:AA525)</f>
        <v>3250000</v>
      </c>
      <c r="AC525" s="184"/>
    </row>
    <row r="526" spans="1:29" x14ac:dyDescent="0.25">
      <c r="A526" s="320"/>
      <c r="B526" s="322"/>
      <c r="C526" s="313"/>
      <c r="D526" s="323"/>
      <c r="E526" s="313"/>
      <c r="F526" s="313"/>
      <c r="G526" s="313"/>
      <c r="H526" s="313"/>
      <c r="I526" s="313"/>
      <c r="J526" s="313"/>
      <c r="K526" s="313"/>
      <c r="L526" s="313"/>
      <c r="M526" s="313"/>
      <c r="N526" s="313"/>
      <c r="O526" s="314"/>
      <c r="P526" s="315"/>
      <c r="Q526" s="317"/>
      <c r="R526" s="317"/>
      <c r="S526" s="317"/>
      <c r="T526" s="317"/>
      <c r="U526" s="317"/>
      <c r="V526" s="317"/>
      <c r="W526" s="317"/>
      <c r="X526" s="317"/>
      <c r="Y526" s="319"/>
      <c r="Z526" s="317"/>
      <c r="AA526" s="317"/>
      <c r="AB526" s="318"/>
      <c r="AC526" s="184"/>
    </row>
    <row r="527" spans="1:29" x14ac:dyDescent="0.25">
      <c r="A527" s="312" t="s">
        <v>521</v>
      </c>
      <c r="B527" s="312"/>
      <c r="C527" s="324"/>
      <c r="D527" s="324"/>
      <c r="E527" s="324"/>
      <c r="F527" s="324"/>
      <c r="G527" s="324"/>
      <c r="H527" s="324"/>
      <c r="I527" s="324"/>
      <c r="J527" s="324"/>
      <c r="K527" s="324"/>
      <c r="L527" s="324"/>
      <c r="M527" s="324"/>
      <c r="N527" s="324"/>
      <c r="O527" s="314"/>
      <c r="P527" s="325"/>
      <c r="Q527" s="326"/>
      <c r="R527" s="327">
        <f>30000+9355.75</f>
        <v>39355.75</v>
      </c>
      <c r="S527" s="327">
        <f>80000+9355.75</f>
        <v>89355.75</v>
      </c>
      <c r="T527" s="327">
        <f>80000+9355.75</f>
        <v>89355.75</v>
      </c>
      <c r="U527" s="327">
        <f>30000+9355.75</f>
        <v>39355.75</v>
      </c>
      <c r="V527" s="327">
        <f>80000+9355.75</f>
        <v>89355.75</v>
      </c>
      <c r="W527" s="327">
        <f>80000+9355.75</f>
        <v>89355.75</v>
      </c>
      <c r="X527" s="327">
        <f>80000+9355.75</f>
        <v>89355.75</v>
      </c>
      <c r="Y527" s="327">
        <f>9355.75</f>
        <v>9355.75</v>
      </c>
      <c r="Z527" s="327">
        <v>80000</v>
      </c>
      <c r="AA527" s="327">
        <v>80000</v>
      </c>
      <c r="AB527" s="318">
        <f>SUM(Q527:AA527)</f>
        <v>694846</v>
      </c>
      <c r="AC527" s="184"/>
    </row>
    <row r="528" spans="1:29" x14ac:dyDescent="0.25">
      <c r="A528" s="577" t="s">
        <v>522</v>
      </c>
      <c r="B528" s="328" t="s">
        <v>502</v>
      </c>
      <c r="C528" s="313"/>
      <c r="D528" s="313"/>
      <c r="E528" s="313"/>
      <c r="F528" s="313"/>
      <c r="G528" s="313"/>
      <c r="H528" s="313"/>
      <c r="I528" s="313">
        <v>1</v>
      </c>
      <c r="J528" s="313"/>
      <c r="K528" s="313"/>
      <c r="L528" s="313"/>
      <c r="M528" s="313"/>
      <c r="N528" s="313"/>
      <c r="O528" s="314">
        <f t="shared" si="44"/>
        <v>1</v>
      </c>
      <c r="P528" s="315"/>
      <c r="Q528" s="317"/>
      <c r="R528" s="317"/>
      <c r="S528" s="317"/>
      <c r="T528" s="317"/>
      <c r="U528" s="317"/>
      <c r="V528" s="316">
        <v>300000</v>
      </c>
      <c r="W528" s="329"/>
      <c r="X528" s="317"/>
      <c r="Y528" s="319"/>
      <c r="Z528" s="317"/>
      <c r="AA528" s="317"/>
      <c r="AB528" s="330">
        <f>SUM(T528:AA528)</f>
        <v>300000</v>
      </c>
      <c r="AC528" s="184"/>
    </row>
    <row r="529" spans="1:29" x14ac:dyDescent="0.25">
      <c r="A529" s="578"/>
      <c r="B529" s="276" t="s">
        <v>421</v>
      </c>
      <c r="C529" s="313"/>
      <c r="D529" s="313"/>
      <c r="E529" s="313"/>
      <c r="F529" s="313"/>
      <c r="G529" s="313"/>
      <c r="H529" s="313"/>
      <c r="I529" s="313">
        <v>20</v>
      </c>
      <c r="J529" s="313"/>
      <c r="K529" s="313"/>
      <c r="L529" s="313"/>
      <c r="M529" s="313"/>
      <c r="N529" s="313"/>
      <c r="O529" s="314">
        <f t="shared" si="44"/>
        <v>20</v>
      </c>
      <c r="P529" s="315"/>
      <c r="Q529" s="328"/>
      <c r="R529" s="328"/>
      <c r="S529" s="328"/>
      <c r="T529" s="328"/>
      <c r="U529" s="328"/>
      <c r="V529" s="328"/>
      <c r="W529" s="328"/>
      <c r="X529" s="328"/>
      <c r="Y529" s="328"/>
      <c r="Z529" s="328"/>
      <c r="AA529" s="328"/>
      <c r="AB529" s="331"/>
      <c r="AC529" s="184"/>
    </row>
    <row r="530" spans="1:29" x14ac:dyDescent="0.25">
      <c r="A530" s="309"/>
      <c r="B530" s="276"/>
      <c r="C530" s="277"/>
      <c r="D530" s="277"/>
      <c r="E530" s="277"/>
      <c r="F530" s="277"/>
      <c r="G530" s="277"/>
      <c r="H530" s="277"/>
      <c r="I530" s="277"/>
      <c r="J530" s="277"/>
      <c r="K530" s="277"/>
      <c r="L530" s="277"/>
      <c r="M530" s="277"/>
      <c r="N530" s="277"/>
      <c r="O530" s="310"/>
      <c r="P530" s="276"/>
      <c r="Q530" s="276"/>
      <c r="R530" s="276"/>
      <c r="S530" s="276"/>
      <c r="T530" s="276"/>
      <c r="U530" s="276"/>
      <c r="V530" s="276"/>
      <c r="W530" s="276"/>
      <c r="X530" s="276"/>
      <c r="Y530" s="276"/>
      <c r="Z530" s="276"/>
      <c r="AA530" s="276"/>
      <c r="AB530" s="275"/>
      <c r="AC530" s="184"/>
    </row>
    <row r="531" spans="1:29" x14ac:dyDescent="0.25">
      <c r="A531" s="332" t="s">
        <v>174</v>
      </c>
      <c r="B531" s="333"/>
      <c r="C531" s="334"/>
      <c r="D531" s="334"/>
      <c r="E531" s="334"/>
      <c r="F531" s="334"/>
      <c r="G531" s="334"/>
      <c r="H531" s="334"/>
      <c r="I531" s="334"/>
      <c r="J531" s="334"/>
      <c r="K531" s="334"/>
      <c r="L531" s="334"/>
      <c r="M531" s="334"/>
      <c r="N531" s="334"/>
      <c r="O531" s="333"/>
      <c r="P531" s="335">
        <f t="shared" ref="P531:AA531" si="45">SUM(P415:P526)</f>
        <v>1529628.7208333334</v>
      </c>
      <c r="Q531" s="335">
        <f t="shared" si="45"/>
        <v>7256629.0541666662</v>
      </c>
      <c r="R531" s="335">
        <f t="shared" si="45"/>
        <v>11868080.387499999</v>
      </c>
      <c r="S531" s="335">
        <f t="shared" si="45"/>
        <v>6928629.0541666672</v>
      </c>
      <c r="T531" s="335">
        <f t="shared" si="45"/>
        <v>10169629.054166667</v>
      </c>
      <c r="U531" s="335">
        <f t="shared" si="45"/>
        <v>10608496.887499999</v>
      </c>
      <c r="V531" s="335">
        <f t="shared" si="45"/>
        <v>6830629.0541666672</v>
      </c>
      <c r="W531" s="335">
        <f t="shared" si="45"/>
        <v>13662129.054166667</v>
      </c>
      <c r="X531" s="335">
        <f t="shared" si="45"/>
        <v>15643362.387500001</v>
      </c>
      <c r="Y531" s="335">
        <f t="shared" si="45"/>
        <v>6059429.3875000002</v>
      </c>
      <c r="Z531" s="335">
        <f t="shared" si="45"/>
        <v>7138116.8875000002</v>
      </c>
      <c r="AA531" s="335">
        <f t="shared" si="45"/>
        <v>5563265.3875000002</v>
      </c>
      <c r="AB531" s="335">
        <f>SUM(AB415:AB528)</f>
        <v>104252871.31666666</v>
      </c>
      <c r="AC531" s="333"/>
    </row>
    <row r="532" spans="1:29" ht="5.0999999999999996" customHeight="1" thickBot="1" x14ac:dyDescent="0.3">
      <c r="A532" s="336"/>
      <c r="B532" s="337"/>
      <c r="C532" s="338"/>
      <c r="D532" s="338"/>
      <c r="E532" s="338"/>
      <c r="F532" s="338"/>
      <c r="G532" s="338"/>
      <c r="H532" s="338"/>
      <c r="I532" s="338"/>
      <c r="J532" s="338"/>
      <c r="K532" s="338"/>
      <c r="L532" s="338"/>
      <c r="M532" s="338"/>
      <c r="N532" s="338"/>
      <c r="O532" s="337"/>
      <c r="P532" s="339"/>
      <c r="Q532" s="339"/>
      <c r="R532" s="339"/>
      <c r="S532" s="339"/>
      <c r="T532" s="339"/>
      <c r="U532" s="339"/>
      <c r="V532" s="339"/>
      <c r="W532" s="339"/>
      <c r="X532" s="339"/>
      <c r="Y532" s="339"/>
      <c r="Z532" s="339"/>
      <c r="AA532" s="339"/>
      <c r="AB532" s="339"/>
      <c r="AC532" s="222"/>
    </row>
    <row r="533" spans="1:29" ht="19.5" thickBot="1" x14ac:dyDescent="0.35">
      <c r="A533" s="579" t="s">
        <v>523</v>
      </c>
      <c r="B533" s="580"/>
      <c r="C533" s="580"/>
      <c r="D533" s="580"/>
      <c r="E533" s="580"/>
      <c r="F533" s="580"/>
      <c r="G533" s="580"/>
      <c r="H533" s="580"/>
      <c r="I533" s="580"/>
      <c r="J533" s="580"/>
      <c r="K533" s="580"/>
      <c r="L533" s="580"/>
      <c r="M533" s="580"/>
      <c r="N533" s="580"/>
      <c r="O533" s="580"/>
      <c r="P533" s="580"/>
      <c r="Q533" s="580"/>
      <c r="R533" s="580"/>
      <c r="S533" s="580"/>
      <c r="T533" s="580"/>
      <c r="U533" s="580"/>
      <c r="V533" s="580"/>
      <c r="W533" s="580"/>
      <c r="X533" s="580"/>
      <c r="Y533" s="580"/>
      <c r="Z533" s="580"/>
      <c r="AA533" s="580"/>
      <c r="AB533" s="580"/>
      <c r="AC533" s="581"/>
    </row>
    <row r="534" spans="1:29" s="24" customFormat="1" ht="5.0999999999999996" customHeight="1" thickBot="1" x14ac:dyDescent="0.35">
      <c r="A534" s="340"/>
      <c r="B534" s="341"/>
      <c r="C534" s="342"/>
      <c r="D534" s="342"/>
      <c r="E534" s="342"/>
      <c r="F534" s="342"/>
      <c r="G534" s="342"/>
      <c r="H534" s="342"/>
      <c r="I534" s="342"/>
      <c r="J534" s="342"/>
      <c r="K534" s="342"/>
      <c r="L534" s="342"/>
      <c r="M534" s="342"/>
      <c r="N534" s="342"/>
      <c r="O534" s="341"/>
      <c r="P534" s="341"/>
      <c r="Q534" s="341"/>
      <c r="R534" s="341"/>
      <c r="S534" s="341"/>
      <c r="T534" s="341"/>
      <c r="U534" s="341"/>
      <c r="V534" s="341"/>
      <c r="W534" s="341"/>
      <c r="X534" s="341"/>
      <c r="Y534" s="341"/>
      <c r="Z534" s="341"/>
      <c r="AA534" s="341"/>
      <c r="AB534" s="341"/>
      <c r="AC534" s="343"/>
    </row>
    <row r="535" spans="1:29" x14ac:dyDescent="0.25">
      <c r="A535" s="344" t="s">
        <v>524</v>
      </c>
      <c r="B535" s="345"/>
      <c r="C535" s="346"/>
      <c r="D535" s="346"/>
      <c r="E535" s="346"/>
      <c r="F535" s="346"/>
      <c r="G535" s="346"/>
      <c r="H535" s="346"/>
      <c r="I535" s="346"/>
      <c r="J535" s="346"/>
      <c r="K535" s="346"/>
      <c r="L535" s="346"/>
      <c r="M535" s="346"/>
      <c r="N535" s="346"/>
      <c r="O535" s="347"/>
      <c r="P535" s="348"/>
      <c r="Q535" s="348"/>
      <c r="R535" s="348"/>
      <c r="S535" s="348"/>
      <c r="T535" s="348"/>
      <c r="U535" s="348"/>
      <c r="V535" s="348"/>
      <c r="W535" s="348"/>
      <c r="X535" s="348"/>
      <c r="Y535" s="348"/>
      <c r="Z535" s="348"/>
      <c r="AA535" s="348"/>
      <c r="AB535" s="349">
        <f t="shared" ref="AB535:AB541" si="46">SUM(P535:AA535)</f>
        <v>0</v>
      </c>
      <c r="AC535" s="350"/>
    </row>
    <row r="536" spans="1:29" x14ac:dyDescent="0.25">
      <c r="A536" s="351" t="s">
        <v>525</v>
      </c>
      <c r="B536" s="345" t="s">
        <v>526</v>
      </c>
      <c r="C536" s="346"/>
      <c r="D536" s="346"/>
      <c r="E536" s="346"/>
      <c r="F536" s="346"/>
      <c r="G536" s="346"/>
      <c r="H536" s="346"/>
      <c r="I536" s="346"/>
      <c r="J536" s="346"/>
      <c r="K536" s="346"/>
      <c r="L536" s="346">
        <v>1</v>
      </c>
      <c r="M536" s="346"/>
      <c r="N536" s="346"/>
      <c r="O536" s="352">
        <v>1</v>
      </c>
      <c r="P536" s="348"/>
      <c r="Q536" s="348"/>
      <c r="R536" s="348"/>
      <c r="S536" s="348"/>
      <c r="T536" s="348"/>
      <c r="U536" s="348"/>
      <c r="V536" s="348"/>
      <c r="W536" s="348"/>
      <c r="X536" s="348"/>
      <c r="Y536" s="348"/>
      <c r="Z536" s="348"/>
      <c r="AA536" s="348"/>
      <c r="AB536" s="349">
        <f t="shared" si="46"/>
        <v>0</v>
      </c>
      <c r="AC536" s="350"/>
    </row>
    <row r="537" spans="1:29" x14ac:dyDescent="0.25">
      <c r="A537" s="353" t="s">
        <v>527</v>
      </c>
      <c r="B537" s="354"/>
      <c r="C537" s="346"/>
      <c r="D537" s="346"/>
      <c r="E537" s="346"/>
      <c r="F537" s="346"/>
      <c r="G537" s="346"/>
      <c r="H537" s="346"/>
      <c r="I537" s="346"/>
      <c r="J537" s="346"/>
      <c r="K537" s="346"/>
      <c r="L537" s="346"/>
      <c r="M537" s="346"/>
      <c r="N537" s="346"/>
      <c r="O537" s="352"/>
      <c r="P537" s="348"/>
      <c r="Q537" s="348"/>
      <c r="R537" s="348"/>
      <c r="S537" s="348"/>
      <c r="T537" s="348"/>
      <c r="U537" s="348"/>
      <c r="V537" s="348"/>
      <c r="W537" s="348"/>
      <c r="X537" s="348"/>
      <c r="Y537" s="348"/>
      <c r="Z537" s="348"/>
      <c r="AA537" s="348"/>
      <c r="AB537" s="349">
        <f t="shared" si="46"/>
        <v>0</v>
      </c>
      <c r="AC537" s="350"/>
    </row>
    <row r="538" spans="1:29" x14ac:dyDescent="0.25">
      <c r="A538" s="355" t="s">
        <v>528</v>
      </c>
      <c r="B538" s="356" t="s">
        <v>529</v>
      </c>
      <c r="C538" s="346">
        <v>1</v>
      </c>
      <c r="D538" s="346">
        <v>1</v>
      </c>
      <c r="E538" s="346">
        <v>1</v>
      </c>
      <c r="F538" s="346">
        <v>1</v>
      </c>
      <c r="G538" s="346">
        <v>1</v>
      </c>
      <c r="H538" s="346">
        <v>1</v>
      </c>
      <c r="I538" s="346">
        <v>1</v>
      </c>
      <c r="J538" s="346">
        <v>1</v>
      </c>
      <c r="K538" s="346">
        <v>1</v>
      </c>
      <c r="L538" s="346">
        <v>1</v>
      </c>
      <c r="M538" s="346">
        <v>1</v>
      </c>
      <c r="N538" s="346">
        <v>1</v>
      </c>
      <c r="O538" s="352">
        <f>SUM(C538:N538)</f>
        <v>12</v>
      </c>
      <c r="P538" s="348"/>
      <c r="Q538" s="348"/>
      <c r="R538" s="348"/>
      <c r="S538" s="348"/>
      <c r="T538" s="348"/>
      <c r="U538" s="348"/>
      <c r="V538" s="348"/>
      <c r="W538" s="348"/>
      <c r="X538" s="348"/>
      <c r="Y538" s="348"/>
      <c r="Z538" s="348"/>
      <c r="AA538" s="348"/>
      <c r="AB538" s="349">
        <f t="shared" si="46"/>
        <v>0</v>
      </c>
      <c r="AC538" s="350"/>
    </row>
    <row r="539" spans="1:29" x14ac:dyDescent="0.25">
      <c r="A539" s="357" t="s">
        <v>530</v>
      </c>
      <c r="B539" s="1"/>
      <c r="C539" s="346">
        <v>1</v>
      </c>
      <c r="D539" s="346"/>
      <c r="E539" s="346"/>
      <c r="F539" s="346">
        <v>1</v>
      </c>
      <c r="G539" s="346"/>
      <c r="H539" s="346"/>
      <c r="I539" s="346">
        <v>1</v>
      </c>
      <c r="J539" s="346"/>
      <c r="K539" s="346"/>
      <c r="L539" s="346">
        <v>1</v>
      </c>
      <c r="M539" s="346"/>
      <c r="N539" s="346"/>
      <c r="O539" s="352">
        <f>SUM(C539:N539)</f>
        <v>4</v>
      </c>
      <c r="P539" s="358"/>
      <c r="Q539" s="358"/>
      <c r="R539" s="358"/>
      <c r="S539" s="358"/>
      <c r="T539" s="358"/>
      <c r="U539" s="358"/>
      <c r="V539" s="358"/>
      <c r="W539" s="358"/>
      <c r="X539" s="358"/>
      <c r="Y539" s="358"/>
      <c r="Z539" s="358"/>
      <c r="AA539" s="358"/>
      <c r="AB539" s="349">
        <f t="shared" si="46"/>
        <v>0</v>
      </c>
      <c r="AC539" s="350"/>
    </row>
    <row r="540" spans="1:29" x14ac:dyDescent="0.25">
      <c r="A540" s="359" t="s">
        <v>531</v>
      </c>
      <c r="B540" s="360"/>
      <c r="C540" s="346"/>
      <c r="D540" s="346"/>
      <c r="E540" s="346"/>
      <c r="F540" s="346"/>
      <c r="G540" s="346"/>
      <c r="H540" s="346"/>
      <c r="I540" s="346"/>
      <c r="J540" s="346"/>
      <c r="K540" s="346"/>
      <c r="L540" s="346"/>
      <c r="M540" s="346"/>
      <c r="N540" s="346"/>
      <c r="O540" s="352"/>
      <c r="P540" s="358"/>
      <c r="Q540" s="358"/>
      <c r="R540" s="358"/>
      <c r="S540" s="358"/>
      <c r="T540" s="358"/>
      <c r="U540" s="358"/>
      <c r="V540" s="358"/>
      <c r="W540" s="358"/>
      <c r="X540" s="358"/>
      <c r="Y540" s="358"/>
      <c r="Z540" s="358"/>
      <c r="AA540" s="358"/>
      <c r="AB540" s="349">
        <f t="shared" si="46"/>
        <v>0</v>
      </c>
      <c r="AC540" s="350"/>
    </row>
    <row r="541" spans="1:29" x14ac:dyDescent="0.25">
      <c r="A541" s="361" t="s">
        <v>532</v>
      </c>
      <c r="B541" s="362" t="s">
        <v>533</v>
      </c>
      <c r="C541" s="65">
        <v>67</v>
      </c>
      <c r="D541" s="65">
        <v>67</v>
      </c>
      <c r="E541" s="65">
        <v>68</v>
      </c>
      <c r="F541" s="65">
        <v>67</v>
      </c>
      <c r="G541" s="65">
        <v>67</v>
      </c>
      <c r="H541" s="65">
        <v>68</v>
      </c>
      <c r="I541" s="65">
        <v>67</v>
      </c>
      <c r="J541" s="65">
        <v>67</v>
      </c>
      <c r="K541" s="65">
        <v>68</v>
      </c>
      <c r="L541" s="65">
        <v>67</v>
      </c>
      <c r="M541" s="65">
        <v>67</v>
      </c>
      <c r="N541" s="65">
        <v>68</v>
      </c>
      <c r="O541" s="352">
        <f t="shared" ref="O541:O553" si="47">SUM(C541:N541)</f>
        <v>808</v>
      </c>
      <c r="P541" s="348">
        <v>8333</v>
      </c>
      <c r="Q541" s="348">
        <v>8333</v>
      </c>
      <c r="R541" s="348">
        <v>8333</v>
      </c>
      <c r="S541" s="348">
        <v>8333</v>
      </c>
      <c r="T541" s="348">
        <v>8333</v>
      </c>
      <c r="U541" s="348">
        <v>8333</v>
      </c>
      <c r="V541" s="348">
        <v>8333</v>
      </c>
      <c r="W541" s="348">
        <v>8333</v>
      </c>
      <c r="X541" s="348">
        <v>8333</v>
      </c>
      <c r="Y541" s="348">
        <v>8333</v>
      </c>
      <c r="Z541" s="348">
        <v>8333</v>
      </c>
      <c r="AA541" s="348">
        <v>8337</v>
      </c>
      <c r="AB541" s="363">
        <f t="shared" si="46"/>
        <v>100000</v>
      </c>
      <c r="AC541" s="350"/>
    </row>
    <row r="542" spans="1:29" x14ac:dyDescent="0.25">
      <c r="A542" s="364" t="s">
        <v>534</v>
      </c>
      <c r="B542" s="362" t="s">
        <v>535</v>
      </c>
      <c r="C542" s="299">
        <v>12</v>
      </c>
      <c r="D542" s="299">
        <v>12</v>
      </c>
      <c r="E542" s="299">
        <v>12</v>
      </c>
      <c r="F542" s="299">
        <v>12</v>
      </c>
      <c r="G542" s="299">
        <v>12</v>
      </c>
      <c r="H542" s="299">
        <v>12</v>
      </c>
      <c r="I542" s="299">
        <v>12</v>
      </c>
      <c r="J542" s="299">
        <v>12</v>
      </c>
      <c r="K542" s="299">
        <v>12</v>
      </c>
      <c r="L542" s="299">
        <v>12</v>
      </c>
      <c r="M542" s="299">
        <v>12</v>
      </c>
      <c r="N542" s="299">
        <v>12</v>
      </c>
      <c r="O542" s="352">
        <f t="shared" si="47"/>
        <v>144</v>
      </c>
      <c r="P542" s="348"/>
      <c r="Q542" s="348"/>
      <c r="R542" s="348"/>
      <c r="S542" s="348"/>
      <c r="T542" s="348"/>
      <c r="U542" s="348"/>
      <c r="V542" s="348"/>
      <c r="W542" s="348"/>
      <c r="X542" s="348"/>
      <c r="Y542" s="348"/>
      <c r="Z542" s="348"/>
      <c r="AA542" s="348">
        <f>+P542+R542+U542+X542</f>
        <v>0</v>
      </c>
      <c r="AB542" s="349"/>
      <c r="AC542" s="350"/>
    </row>
    <row r="543" spans="1:29" x14ac:dyDescent="0.25">
      <c r="A543" s="364" t="s">
        <v>536</v>
      </c>
      <c r="B543" s="362" t="s">
        <v>535</v>
      </c>
      <c r="C543" s="346">
        <v>10</v>
      </c>
      <c r="D543" s="346">
        <v>10</v>
      </c>
      <c r="E543" s="346">
        <v>10</v>
      </c>
      <c r="F543" s="346">
        <v>10</v>
      </c>
      <c r="G543" s="346">
        <v>10</v>
      </c>
      <c r="H543" s="346">
        <v>10</v>
      </c>
      <c r="I543" s="346">
        <v>10</v>
      </c>
      <c r="J543" s="346">
        <v>10</v>
      </c>
      <c r="K543" s="346">
        <v>10</v>
      </c>
      <c r="L543" s="346">
        <v>10</v>
      </c>
      <c r="M543" s="346">
        <v>10</v>
      </c>
      <c r="N543" s="346">
        <v>10</v>
      </c>
      <c r="O543" s="352">
        <f t="shared" si="47"/>
        <v>120</v>
      </c>
      <c r="P543" s="348"/>
      <c r="Q543" s="348"/>
      <c r="R543" s="348"/>
      <c r="S543" s="348"/>
      <c r="T543" s="348"/>
      <c r="U543" s="348"/>
      <c r="V543" s="348"/>
      <c r="W543" s="348"/>
      <c r="X543" s="348"/>
      <c r="Y543" s="348"/>
      <c r="Z543" s="348"/>
      <c r="AA543" s="348">
        <f>+P543+R543+U543+X543</f>
        <v>0</v>
      </c>
      <c r="AB543" s="349">
        <f t="shared" ref="AB543:AB552" si="48">SUM(P543:AA543)</f>
        <v>0</v>
      </c>
      <c r="AC543" s="350"/>
    </row>
    <row r="544" spans="1:29" x14ac:dyDescent="0.25">
      <c r="A544" s="365" t="s">
        <v>537</v>
      </c>
      <c r="B544" s="362" t="s">
        <v>535</v>
      </c>
      <c r="C544" s="346">
        <v>30</v>
      </c>
      <c r="D544" s="346">
        <v>30</v>
      </c>
      <c r="E544" s="346">
        <v>30</v>
      </c>
      <c r="F544" s="346">
        <v>30</v>
      </c>
      <c r="G544" s="346">
        <v>30</v>
      </c>
      <c r="H544" s="346">
        <v>30</v>
      </c>
      <c r="I544" s="346">
        <v>30</v>
      </c>
      <c r="J544" s="346">
        <v>30</v>
      </c>
      <c r="K544" s="346">
        <v>30</v>
      </c>
      <c r="L544" s="346">
        <v>30</v>
      </c>
      <c r="M544" s="346">
        <v>30</v>
      </c>
      <c r="N544" s="346">
        <v>30</v>
      </c>
      <c r="O544" s="352">
        <f t="shared" si="47"/>
        <v>360</v>
      </c>
      <c r="P544" s="348"/>
      <c r="Q544" s="348"/>
      <c r="R544" s="348"/>
      <c r="S544" s="348"/>
      <c r="T544" s="348"/>
      <c r="U544" s="348"/>
      <c r="V544" s="348"/>
      <c r="W544" s="348"/>
      <c r="X544" s="348"/>
      <c r="Y544" s="348"/>
      <c r="Z544" s="348"/>
      <c r="AA544" s="348"/>
      <c r="AB544" s="349">
        <f t="shared" si="48"/>
        <v>0</v>
      </c>
      <c r="AC544" s="350"/>
    </row>
    <row r="545" spans="1:29" x14ac:dyDescent="0.25">
      <c r="A545" s="366" t="s">
        <v>538</v>
      </c>
      <c r="B545" s="367" t="s">
        <v>535</v>
      </c>
      <c r="C545" s="65">
        <v>4</v>
      </c>
      <c r="D545" s="65">
        <v>4</v>
      </c>
      <c r="E545" s="65">
        <v>4</v>
      </c>
      <c r="F545" s="65">
        <v>4</v>
      </c>
      <c r="G545" s="65">
        <v>4</v>
      </c>
      <c r="H545" s="65">
        <v>4</v>
      </c>
      <c r="I545" s="65">
        <v>4</v>
      </c>
      <c r="J545" s="65">
        <v>4</v>
      </c>
      <c r="K545" s="65">
        <v>4</v>
      </c>
      <c r="L545" s="65">
        <v>4</v>
      </c>
      <c r="M545" s="65">
        <v>4</v>
      </c>
      <c r="N545" s="65">
        <v>4</v>
      </c>
      <c r="O545" s="352">
        <f t="shared" si="47"/>
        <v>48</v>
      </c>
      <c r="P545" s="348"/>
      <c r="Q545" s="348"/>
      <c r="R545" s="348"/>
      <c r="S545" s="348"/>
      <c r="T545" s="348"/>
      <c r="U545" s="348"/>
      <c r="V545" s="348"/>
      <c r="W545" s="348"/>
      <c r="X545" s="348"/>
      <c r="Y545" s="348"/>
      <c r="Z545" s="348"/>
      <c r="AA545" s="348"/>
      <c r="AB545" s="349">
        <f t="shared" si="48"/>
        <v>0</v>
      </c>
      <c r="AC545" s="350"/>
    </row>
    <row r="546" spans="1:29" x14ac:dyDescent="0.25">
      <c r="A546" s="368" t="s">
        <v>539</v>
      </c>
      <c r="B546" s="369"/>
      <c r="C546" s="370"/>
      <c r="D546" s="370"/>
      <c r="E546" s="370"/>
      <c r="F546" s="370"/>
      <c r="G546" s="370"/>
      <c r="H546" s="370"/>
      <c r="I546" s="370"/>
      <c r="J546" s="370"/>
      <c r="K546" s="370"/>
      <c r="L546" s="370"/>
      <c r="M546" s="370"/>
      <c r="N546" s="370"/>
      <c r="O546" s="352"/>
      <c r="P546" s="348"/>
      <c r="Q546" s="348"/>
      <c r="R546" s="348"/>
      <c r="S546" s="348"/>
      <c r="T546" s="348"/>
      <c r="U546" s="348"/>
      <c r="V546" s="348"/>
      <c r="W546" s="348"/>
      <c r="X546" s="348"/>
      <c r="Y546" s="348"/>
      <c r="Z546" s="348"/>
      <c r="AA546" s="348"/>
      <c r="AB546" s="349">
        <f t="shared" si="48"/>
        <v>0</v>
      </c>
      <c r="AC546" s="371"/>
    </row>
    <row r="547" spans="1:29" x14ac:dyDescent="0.25">
      <c r="A547" s="372" t="s">
        <v>540</v>
      </c>
      <c r="B547" s="1" t="s">
        <v>541</v>
      </c>
      <c r="C547" s="346"/>
      <c r="D547" s="346"/>
      <c r="E547" s="346"/>
      <c r="F547" s="346"/>
      <c r="G547" s="346"/>
      <c r="H547" s="346"/>
      <c r="I547" s="346"/>
      <c r="J547" s="346"/>
      <c r="K547" s="346"/>
      <c r="L547" s="346">
        <v>1</v>
      </c>
      <c r="M547" s="346"/>
      <c r="N547" s="346"/>
      <c r="O547" s="352">
        <f t="shared" si="47"/>
        <v>1</v>
      </c>
      <c r="P547" s="348"/>
      <c r="Q547" s="348"/>
      <c r="R547" s="348"/>
      <c r="S547" s="348"/>
      <c r="T547" s="348"/>
      <c r="U547" s="348"/>
      <c r="V547" s="348"/>
      <c r="W547" s="348"/>
      <c r="X547" s="348"/>
      <c r="Y547" s="348"/>
      <c r="Z547" s="348"/>
      <c r="AA547" s="348"/>
      <c r="AB547" s="349">
        <f t="shared" si="48"/>
        <v>0</v>
      </c>
      <c r="AC547" s="350"/>
    </row>
    <row r="548" spans="1:29" x14ac:dyDescent="0.25">
      <c r="A548" s="373" t="s">
        <v>542</v>
      </c>
      <c r="B548" s="374" t="s">
        <v>543</v>
      </c>
      <c r="C548" s="375"/>
      <c r="D548" s="375"/>
      <c r="E548" s="375"/>
      <c r="F548" s="299"/>
      <c r="G548" s="299"/>
      <c r="H548" s="299"/>
      <c r="I548" s="299"/>
      <c r="J548" s="299"/>
      <c r="K548" s="299"/>
      <c r="L548" s="299">
        <v>1</v>
      </c>
      <c r="M548" s="299"/>
      <c r="N548" s="299"/>
      <c r="O548" s="352">
        <f t="shared" si="47"/>
        <v>1</v>
      </c>
      <c r="P548" s="376"/>
      <c r="Q548" s="376"/>
      <c r="R548" s="376"/>
      <c r="S548" s="376"/>
      <c r="T548" s="376"/>
      <c r="U548" s="376"/>
      <c r="V548" s="376"/>
      <c r="W548" s="376"/>
      <c r="X548" s="376"/>
      <c r="Y548" s="376"/>
      <c r="Z548" s="376"/>
      <c r="AA548" s="376"/>
      <c r="AB548" s="349">
        <f t="shared" si="48"/>
        <v>0</v>
      </c>
      <c r="AC548" s="377"/>
    </row>
    <row r="549" spans="1:29" x14ac:dyDescent="0.25">
      <c r="A549" s="378" t="s">
        <v>544</v>
      </c>
      <c r="B549" s="374" t="s">
        <v>545</v>
      </c>
      <c r="C549" s="375"/>
      <c r="D549" s="375"/>
      <c r="E549" s="375"/>
      <c r="F549" s="299"/>
      <c r="G549" s="299"/>
      <c r="H549" s="299"/>
      <c r="I549" s="299"/>
      <c r="J549" s="299"/>
      <c r="K549" s="299"/>
      <c r="L549" s="299">
        <v>1</v>
      </c>
      <c r="M549" s="299"/>
      <c r="N549" s="299"/>
      <c r="O549" s="352">
        <f t="shared" si="47"/>
        <v>1</v>
      </c>
      <c r="P549" s="376"/>
      <c r="Q549" s="376"/>
      <c r="R549" s="376"/>
      <c r="S549" s="376"/>
      <c r="T549" s="376"/>
      <c r="U549" s="376"/>
      <c r="V549" s="376"/>
      <c r="W549" s="376"/>
      <c r="X549" s="376"/>
      <c r="Y549" s="376"/>
      <c r="Z549" s="376"/>
      <c r="AA549" s="376">
        <f>+P549+R549+U549+X549</f>
        <v>0</v>
      </c>
      <c r="AB549" s="349">
        <f t="shared" si="48"/>
        <v>0</v>
      </c>
      <c r="AC549" s="377"/>
    </row>
    <row r="550" spans="1:29" x14ac:dyDescent="0.25">
      <c r="A550" s="379" t="s">
        <v>546</v>
      </c>
      <c r="B550" s="374" t="s">
        <v>547</v>
      </c>
      <c r="C550" s="380"/>
      <c r="D550" s="380"/>
      <c r="E550" s="380"/>
      <c r="F550" s="380"/>
      <c r="G550" s="380"/>
      <c r="H550" s="380"/>
      <c r="I550" s="380"/>
      <c r="J550" s="380"/>
      <c r="K550" s="380"/>
      <c r="L550" s="299">
        <v>1</v>
      </c>
      <c r="M550" s="299"/>
      <c r="N550" s="299"/>
      <c r="O550" s="352">
        <f t="shared" si="47"/>
        <v>1</v>
      </c>
      <c r="P550" s="376"/>
      <c r="Q550" s="376"/>
      <c r="R550" s="376"/>
      <c r="S550" s="376"/>
      <c r="T550" s="376"/>
      <c r="U550" s="376"/>
      <c r="V550" s="376"/>
      <c r="W550" s="376"/>
      <c r="X550" s="376"/>
      <c r="Y550" s="376"/>
      <c r="Z550" s="376"/>
      <c r="AA550" s="376"/>
      <c r="AB550" s="349">
        <f t="shared" si="48"/>
        <v>0</v>
      </c>
      <c r="AC550" s="377"/>
    </row>
    <row r="551" spans="1:29" x14ac:dyDescent="0.25">
      <c r="A551" s="381" t="s">
        <v>548</v>
      </c>
      <c r="B551" s="382"/>
      <c r="C551" s="383"/>
      <c r="D551" s="383"/>
      <c r="E551" s="383"/>
      <c r="F551" s="383"/>
      <c r="G551" s="383"/>
      <c r="H551" s="383"/>
      <c r="I551" s="383"/>
      <c r="J551" s="383"/>
      <c r="K551" s="383"/>
      <c r="L551" s="65"/>
      <c r="M551" s="65"/>
      <c r="N551" s="65"/>
      <c r="O551" s="352"/>
      <c r="P551" s="358"/>
      <c r="Q551" s="358"/>
      <c r="R551" s="358"/>
      <c r="S551" s="358"/>
      <c r="T551" s="358"/>
      <c r="U551" s="358"/>
      <c r="V551" s="358"/>
      <c r="W551" s="358"/>
      <c r="X551" s="358"/>
      <c r="Y551" s="358"/>
      <c r="Z551" s="358"/>
      <c r="AA551" s="348"/>
      <c r="AB551" s="349">
        <f t="shared" si="48"/>
        <v>0</v>
      </c>
      <c r="AC551" s="350"/>
    </row>
    <row r="552" spans="1:29" ht="30" x14ac:dyDescent="0.25">
      <c r="A552" s="384" t="s">
        <v>549</v>
      </c>
      <c r="B552" s="385" t="s">
        <v>550</v>
      </c>
      <c r="C552" s="386">
        <v>1000</v>
      </c>
      <c r="D552" s="386">
        <v>1000</v>
      </c>
      <c r="E552" s="386">
        <v>1000</v>
      </c>
      <c r="F552" s="386">
        <v>1000</v>
      </c>
      <c r="G552" s="386">
        <v>1000</v>
      </c>
      <c r="H552" s="386">
        <v>1000</v>
      </c>
      <c r="I552" s="386">
        <v>1000</v>
      </c>
      <c r="J552" s="386">
        <v>1000</v>
      </c>
      <c r="K552" s="386">
        <v>1000</v>
      </c>
      <c r="L552" s="387">
        <v>833</v>
      </c>
      <c r="M552" s="387">
        <v>833</v>
      </c>
      <c r="N552" s="387">
        <v>833</v>
      </c>
      <c r="O552" s="352">
        <f t="shared" si="47"/>
        <v>11499</v>
      </c>
      <c r="P552" s="348">
        <v>3333</v>
      </c>
      <c r="Q552" s="348">
        <v>3333</v>
      </c>
      <c r="R552" s="348">
        <v>3333</v>
      </c>
      <c r="S552" s="348">
        <v>3333</v>
      </c>
      <c r="T552" s="348">
        <v>3333</v>
      </c>
      <c r="U552" s="348">
        <v>3333</v>
      </c>
      <c r="V552" s="348">
        <v>3333</v>
      </c>
      <c r="W552" s="348">
        <v>3333</v>
      </c>
      <c r="X552" s="348">
        <v>3333</v>
      </c>
      <c r="Y552" s="348">
        <v>3333</v>
      </c>
      <c r="Z552" s="348">
        <v>3333</v>
      </c>
      <c r="AA552" s="348">
        <v>3337</v>
      </c>
      <c r="AB552" s="363">
        <f t="shared" si="48"/>
        <v>40000</v>
      </c>
      <c r="AC552" s="350"/>
    </row>
    <row r="553" spans="1:29" ht="30" x14ac:dyDescent="0.25">
      <c r="A553" s="388" t="s">
        <v>551</v>
      </c>
      <c r="B553" s="389" t="s">
        <v>552</v>
      </c>
      <c r="C553" s="386"/>
      <c r="D553" s="386"/>
      <c r="E553" s="386"/>
      <c r="F553" s="386"/>
      <c r="G553" s="386"/>
      <c r="H553" s="386"/>
      <c r="I553" s="390"/>
      <c r="J553" s="390"/>
      <c r="K553" s="390"/>
      <c r="L553" s="390">
        <v>1</v>
      </c>
      <c r="M553" s="390"/>
      <c r="N553" s="390"/>
      <c r="O553" s="352">
        <f t="shared" si="47"/>
        <v>1</v>
      </c>
      <c r="P553" s="348"/>
      <c r="Q553" s="348"/>
      <c r="R553" s="348"/>
      <c r="S553" s="348"/>
      <c r="T553" s="348"/>
      <c r="U553" s="348"/>
      <c r="V553" s="348"/>
      <c r="W553" s="348"/>
      <c r="X553" s="348"/>
      <c r="Y553" s="348"/>
      <c r="Z553" s="348"/>
      <c r="AA553" s="348">
        <f t="shared" ref="AA553:AA587" si="49">SUM(P553:X553)</f>
        <v>0</v>
      </c>
      <c r="AB553" s="349">
        <f>AB552-40000</f>
        <v>0</v>
      </c>
      <c r="AC553" s="350"/>
    </row>
    <row r="554" spans="1:29" x14ac:dyDescent="0.25">
      <c r="A554" s="391" t="s">
        <v>553</v>
      </c>
      <c r="B554" s="392" t="s">
        <v>553</v>
      </c>
      <c r="C554" s="393"/>
      <c r="D554" s="393"/>
      <c r="E554" s="393"/>
      <c r="F554" s="393"/>
      <c r="G554" s="393"/>
      <c r="H554" s="393"/>
      <c r="I554" s="394"/>
      <c r="J554" s="394"/>
      <c r="K554" s="394"/>
      <c r="L554" s="394"/>
      <c r="M554" s="394"/>
      <c r="N554" s="394"/>
      <c r="O554" s="352"/>
      <c r="P554" s="348"/>
      <c r="Q554" s="348"/>
      <c r="R554" s="348"/>
      <c r="S554" s="348"/>
      <c r="T554" s="348"/>
      <c r="U554" s="348"/>
      <c r="V554" s="348"/>
      <c r="W554" s="348"/>
      <c r="X554" s="348"/>
      <c r="Y554" s="348"/>
      <c r="Z554" s="348"/>
      <c r="AA554" s="348">
        <f t="shared" si="49"/>
        <v>0</v>
      </c>
      <c r="AB554" s="349">
        <f t="shared" ref="AB554:AB590" si="50">SUM(P554:AA554)</f>
        <v>0</v>
      </c>
      <c r="AC554" s="371"/>
    </row>
    <row r="555" spans="1:29" x14ac:dyDescent="0.25">
      <c r="A555" s="391" t="s">
        <v>554</v>
      </c>
      <c r="B555" s="392" t="s">
        <v>554</v>
      </c>
      <c r="C555" s="393"/>
      <c r="D555" s="393"/>
      <c r="E555" s="393"/>
      <c r="F555" s="393"/>
      <c r="G555" s="393"/>
      <c r="H555" s="393"/>
      <c r="I555" s="394"/>
      <c r="J555" s="394"/>
      <c r="K555" s="394"/>
      <c r="L555" s="394"/>
      <c r="M555" s="394"/>
      <c r="N555" s="394"/>
      <c r="O555" s="352"/>
      <c r="P555" s="348"/>
      <c r="Q555" s="348"/>
      <c r="R555" s="348"/>
      <c r="S555" s="348"/>
      <c r="T555" s="348"/>
      <c r="U555" s="348"/>
      <c r="V555" s="348"/>
      <c r="W555" s="348"/>
      <c r="X555" s="348"/>
      <c r="Y555" s="348"/>
      <c r="Z555" s="348"/>
      <c r="AA555" s="348">
        <f t="shared" si="49"/>
        <v>0</v>
      </c>
      <c r="AB555" s="349">
        <f t="shared" si="50"/>
        <v>0</v>
      </c>
      <c r="AC555" s="371"/>
    </row>
    <row r="556" spans="1:29" x14ac:dyDescent="0.25">
      <c r="A556" s="391" t="s">
        <v>555</v>
      </c>
      <c r="B556" s="392" t="s">
        <v>555</v>
      </c>
      <c r="C556" s="393"/>
      <c r="D556" s="393"/>
      <c r="E556" s="393"/>
      <c r="F556" s="393"/>
      <c r="G556" s="393"/>
      <c r="H556" s="393"/>
      <c r="I556" s="394"/>
      <c r="J556" s="394"/>
      <c r="K556" s="394"/>
      <c r="L556" s="394"/>
      <c r="M556" s="394"/>
      <c r="N556" s="394"/>
      <c r="O556" s="352"/>
      <c r="P556" s="348"/>
      <c r="Q556" s="348"/>
      <c r="R556" s="348"/>
      <c r="S556" s="348"/>
      <c r="T556" s="348"/>
      <c r="U556" s="348"/>
      <c r="V556" s="348"/>
      <c r="W556" s="348"/>
      <c r="X556" s="348"/>
      <c r="Y556" s="348"/>
      <c r="Z556" s="348"/>
      <c r="AA556" s="348">
        <f t="shared" si="49"/>
        <v>0</v>
      </c>
      <c r="AB556" s="349">
        <f t="shared" si="50"/>
        <v>0</v>
      </c>
      <c r="AC556" s="371"/>
    </row>
    <row r="557" spans="1:29" x14ac:dyDescent="0.25">
      <c r="A557" s="391" t="s">
        <v>556</v>
      </c>
      <c r="B557" s="392" t="s">
        <v>556</v>
      </c>
      <c r="C557" s="393"/>
      <c r="D557" s="393"/>
      <c r="E557" s="393"/>
      <c r="F557" s="393"/>
      <c r="G557" s="393"/>
      <c r="H557" s="393"/>
      <c r="I557" s="394"/>
      <c r="J557" s="394"/>
      <c r="K557" s="394"/>
      <c r="L557" s="394"/>
      <c r="M557" s="394"/>
      <c r="N557" s="394"/>
      <c r="O557" s="352"/>
      <c r="P557" s="348"/>
      <c r="Q557" s="348"/>
      <c r="R557" s="348"/>
      <c r="S557" s="348"/>
      <c r="T557" s="348"/>
      <c r="U557" s="348"/>
      <c r="V557" s="348"/>
      <c r="W557" s="348"/>
      <c r="X557" s="348"/>
      <c r="Y557" s="348"/>
      <c r="Z557" s="348"/>
      <c r="AA557" s="348">
        <f t="shared" si="49"/>
        <v>0</v>
      </c>
      <c r="AB557" s="349">
        <f t="shared" si="50"/>
        <v>0</v>
      </c>
      <c r="AC557" s="371"/>
    </row>
    <row r="558" spans="1:29" ht="30" x14ac:dyDescent="0.25">
      <c r="A558" s="391" t="s">
        <v>557</v>
      </c>
      <c r="B558" s="389" t="s">
        <v>557</v>
      </c>
      <c r="C558" s="393"/>
      <c r="D558" s="393"/>
      <c r="E558" s="393"/>
      <c r="F558" s="393"/>
      <c r="G558" s="393"/>
      <c r="H558" s="393"/>
      <c r="I558" s="394"/>
      <c r="J558" s="394"/>
      <c r="K558" s="394"/>
      <c r="L558" s="394"/>
      <c r="M558" s="394"/>
      <c r="N558" s="394"/>
      <c r="O558" s="352"/>
      <c r="P558" s="348"/>
      <c r="Q558" s="348"/>
      <c r="R558" s="348"/>
      <c r="S558" s="348"/>
      <c r="T558" s="348"/>
      <c r="U558" s="348"/>
      <c r="V558" s="348"/>
      <c r="W558" s="348"/>
      <c r="X558" s="348"/>
      <c r="Y558" s="348"/>
      <c r="Z558" s="348"/>
      <c r="AA558" s="348">
        <f t="shared" si="49"/>
        <v>0</v>
      </c>
      <c r="AB558" s="349">
        <f t="shared" si="50"/>
        <v>0</v>
      </c>
      <c r="AC558" s="371"/>
    </row>
    <row r="559" spans="1:29" x14ac:dyDescent="0.25">
      <c r="A559" s="391" t="s">
        <v>558</v>
      </c>
      <c r="B559" s="392" t="s">
        <v>558</v>
      </c>
      <c r="C559" s="393"/>
      <c r="D559" s="393"/>
      <c r="E559" s="393"/>
      <c r="F559" s="393"/>
      <c r="G559" s="393"/>
      <c r="H559" s="393"/>
      <c r="I559" s="394"/>
      <c r="J559" s="394"/>
      <c r="K559" s="394"/>
      <c r="L559" s="394"/>
      <c r="M559" s="394"/>
      <c r="N559" s="394"/>
      <c r="O559" s="352"/>
      <c r="P559" s="348"/>
      <c r="Q559" s="348"/>
      <c r="R559" s="348"/>
      <c r="S559" s="348"/>
      <c r="T559" s="348"/>
      <c r="U559" s="348"/>
      <c r="V559" s="348"/>
      <c r="W559" s="348"/>
      <c r="X559" s="348"/>
      <c r="Y559" s="348"/>
      <c r="Z559" s="348"/>
      <c r="AA559" s="348">
        <f t="shared" si="49"/>
        <v>0</v>
      </c>
      <c r="AB559" s="349">
        <f t="shared" si="50"/>
        <v>0</v>
      </c>
      <c r="AC559" s="371"/>
    </row>
    <row r="560" spans="1:29" ht="30" x14ac:dyDescent="0.25">
      <c r="A560" s="391" t="s">
        <v>559</v>
      </c>
      <c r="B560" s="389" t="s">
        <v>559</v>
      </c>
      <c r="C560" s="393"/>
      <c r="D560" s="393"/>
      <c r="E560" s="393"/>
      <c r="F560" s="393"/>
      <c r="G560" s="393"/>
      <c r="H560" s="393"/>
      <c r="I560" s="394"/>
      <c r="J560" s="394"/>
      <c r="K560" s="394"/>
      <c r="L560" s="394"/>
      <c r="M560" s="394"/>
      <c r="N560" s="394"/>
      <c r="O560" s="352"/>
      <c r="P560" s="348"/>
      <c r="Q560" s="348"/>
      <c r="R560" s="348"/>
      <c r="S560" s="348"/>
      <c r="T560" s="348"/>
      <c r="U560" s="348"/>
      <c r="V560" s="348"/>
      <c r="W560" s="348"/>
      <c r="X560" s="348"/>
      <c r="Y560" s="348"/>
      <c r="Z560" s="348"/>
      <c r="AA560" s="348">
        <f t="shared" si="49"/>
        <v>0</v>
      </c>
      <c r="AB560" s="349">
        <f t="shared" si="50"/>
        <v>0</v>
      </c>
      <c r="AC560" s="371"/>
    </row>
    <row r="561" spans="1:29" x14ac:dyDescent="0.25">
      <c r="A561" s="391" t="s">
        <v>560</v>
      </c>
      <c r="B561" s="392" t="s">
        <v>560</v>
      </c>
      <c r="C561" s="393"/>
      <c r="D561" s="393"/>
      <c r="E561" s="393"/>
      <c r="F561" s="393"/>
      <c r="G561" s="393"/>
      <c r="H561" s="393"/>
      <c r="I561" s="394"/>
      <c r="J561" s="394"/>
      <c r="K561" s="394"/>
      <c r="L561" s="394"/>
      <c r="M561" s="394"/>
      <c r="N561" s="394"/>
      <c r="O561" s="352"/>
      <c r="P561" s="348"/>
      <c r="Q561" s="348"/>
      <c r="R561" s="348"/>
      <c r="S561" s="348"/>
      <c r="T561" s="348"/>
      <c r="U561" s="348"/>
      <c r="V561" s="348"/>
      <c r="W561" s="348"/>
      <c r="X561" s="348"/>
      <c r="Y561" s="348"/>
      <c r="Z561" s="348"/>
      <c r="AA561" s="348">
        <f t="shared" si="49"/>
        <v>0</v>
      </c>
      <c r="AB561" s="349">
        <f t="shared" si="50"/>
        <v>0</v>
      </c>
      <c r="AC561" s="371"/>
    </row>
    <row r="562" spans="1:29" ht="30" x14ac:dyDescent="0.25">
      <c r="A562" s="391" t="s">
        <v>561</v>
      </c>
      <c r="B562" s="389" t="s">
        <v>562</v>
      </c>
      <c r="C562" s="393"/>
      <c r="D562" s="393"/>
      <c r="E562" s="393"/>
      <c r="F562" s="393"/>
      <c r="G562" s="393"/>
      <c r="H562" s="393"/>
      <c r="I562" s="394">
        <v>1</v>
      </c>
      <c r="J562" s="394"/>
      <c r="K562" s="394"/>
      <c r="L562" s="394"/>
      <c r="M562" s="394"/>
      <c r="N562" s="394"/>
      <c r="O562" s="352">
        <f t="shared" ref="O562:O569" si="51">SUM(C562:N562)</f>
        <v>1</v>
      </c>
      <c r="P562" s="348"/>
      <c r="Q562" s="348"/>
      <c r="R562" s="348"/>
      <c r="S562" s="348"/>
      <c r="T562" s="348"/>
      <c r="U562" s="348"/>
      <c r="V562" s="348"/>
      <c r="W562" s="348"/>
      <c r="X562" s="348"/>
      <c r="Y562" s="348"/>
      <c r="Z562" s="348"/>
      <c r="AA562" s="348">
        <f t="shared" si="49"/>
        <v>0</v>
      </c>
      <c r="AB562" s="349">
        <f t="shared" si="50"/>
        <v>0</v>
      </c>
      <c r="AC562" s="371"/>
    </row>
    <row r="563" spans="1:29" x14ac:dyDescent="0.25">
      <c r="A563" s="391" t="s">
        <v>563</v>
      </c>
      <c r="B563" s="392" t="s">
        <v>564</v>
      </c>
      <c r="C563" s="393"/>
      <c r="D563" s="393"/>
      <c r="E563" s="393"/>
      <c r="F563" s="393"/>
      <c r="G563" s="393"/>
      <c r="H563" s="393"/>
      <c r="I563" s="394"/>
      <c r="J563" s="394"/>
      <c r="K563" s="394"/>
      <c r="L563" s="394">
        <v>1</v>
      </c>
      <c r="M563" s="394"/>
      <c r="N563" s="394"/>
      <c r="O563" s="352">
        <f t="shared" si="51"/>
        <v>1</v>
      </c>
      <c r="P563" s="348"/>
      <c r="Q563" s="348"/>
      <c r="R563" s="348"/>
      <c r="S563" s="348"/>
      <c r="T563" s="348"/>
      <c r="U563" s="348"/>
      <c r="V563" s="348"/>
      <c r="W563" s="348"/>
      <c r="X563" s="348"/>
      <c r="Y563" s="348"/>
      <c r="Z563" s="348"/>
      <c r="AA563" s="348">
        <f t="shared" si="49"/>
        <v>0</v>
      </c>
      <c r="AB563" s="349">
        <f t="shared" si="50"/>
        <v>0</v>
      </c>
      <c r="AC563" s="371"/>
    </row>
    <row r="564" spans="1:29" x14ac:dyDescent="0.25">
      <c r="A564" s="395" t="s">
        <v>565</v>
      </c>
      <c r="B564" s="396" t="s">
        <v>566</v>
      </c>
      <c r="C564" s="397">
        <v>1</v>
      </c>
      <c r="D564" s="397">
        <v>1</v>
      </c>
      <c r="E564" s="397">
        <v>1</v>
      </c>
      <c r="F564" s="397">
        <v>1</v>
      </c>
      <c r="G564" s="397">
        <v>1</v>
      </c>
      <c r="H564" s="397">
        <v>1</v>
      </c>
      <c r="I564" s="397">
        <v>1</v>
      </c>
      <c r="J564" s="397">
        <v>1</v>
      </c>
      <c r="K564" s="397">
        <v>1</v>
      </c>
      <c r="L564" s="397">
        <v>1</v>
      </c>
      <c r="M564" s="397">
        <v>1</v>
      </c>
      <c r="N564" s="397">
        <v>1</v>
      </c>
      <c r="O564" s="352">
        <f t="shared" si="51"/>
        <v>12</v>
      </c>
      <c r="P564" s="398">
        <v>125000</v>
      </c>
      <c r="Q564" s="398">
        <v>125000</v>
      </c>
      <c r="R564" s="398">
        <v>125000</v>
      </c>
      <c r="S564" s="398">
        <v>125000</v>
      </c>
      <c r="T564" s="398">
        <v>125000</v>
      </c>
      <c r="U564" s="398">
        <v>125000</v>
      </c>
      <c r="V564" s="398">
        <v>125000</v>
      </c>
      <c r="W564" s="398">
        <v>125000</v>
      </c>
      <c r="X564" s="398">
        <v>125000</v>
      </c>
      <c r="Y564" s="398">
        <v>125000</v>
      </c>
      <c r="Z564" s="398">
        <v>125000</v>
      </c>
      <c r="AA564" s="398">
        <v>125000</v>
      </c>
      <c r="AB564" s="363">
        <f t="shared" si="50"/>
        <v>1500000</v>
      </c>
      <c r="AC564" s="350"/>
    </row>
    <row r="565" spans="1:29" ht="30" x14ac:dyDescent="0.25">
      <c r="A565" s="388" t="s">
        <v>567</v>
      </c>
      <c r="B565" s="399" t="s">
        <v>568</v>
      </c>
      <c r="C565" s="346">
        <v>5</v>
      </c>
      <c r="D565" s="346">
        <v>5</v>
      </c>
      <c r="E565" s="346">
        <v>5</v>
      </c>
      <c r="F565" s="346">
        <v>5</v>
      </c>
      <c r="G565" s="346">
        <v>5</v>
      </c>
      <c r="H565" s="346">
        <v>5</v>
      </c>
      <c r="I565" s="346">
        <v>5</v>
      </c>
      <c r="J565" s="346">
        <v>5</v>
      </c>
      <c r="K565" s="346">
        <v>5</v>
      </c>
      <c r="L565" s="346">
        <v>5</v>
      </c>
      <c r="M565" s="346">
        <v>5</v>
      </c>
      <c r="N565" s="346">
        <v>5</v>
      </c>
      <c r="O565" s="352">
        <f t="shared" si="51"/>
        <v>60</v>
      </c>
      <c r="P565" s="348">
        <v>316667</v>
      </c>
      <c r="Q565" s="348">
        <v>316667</v>
      </c>
      <c r="R565" s="348">
        <v>316667</v>
      </c>
      <c r="S565" s="348">
        <v>316667</v>
      </c>
      <c r="T565" s="348">
        <v>316667</v>
      </c>
      <c r="U565" s="348">
        <v>316667</v>
      </c>
      <c r="V565" s="348">
        <v>316667</v>
      </c>
      <c r="W565" s="348">
        <v>316667</v>
      </c>
      <c r="X565" s="348">
        <v>316667</v>
      </c>
      <c r="Y565" s="348">
        <v>316667</v>
      </c>
      <c r="Z565" s="348">
        <v>316667</v>
      </c>
      <c r="AA565" s="348">
        <v>316663</v>
      </c>
      <c r="AB565" s="363">
        <f t="shared" si="50"/>
        <v>3800000</v>
      </c>
      <c r="AC565" s="350"/>
    </row>
    <row r="566" spans="1:29" ht="30" x14ac:dyDescent="0.25">
      <c r="A566" s="388" t="s">
        <v>569</v>
      </c>
      <c r="B566" s="399" t="s">
        <v>570</v>
      </c>
      <c r="C566" s="346"/>
      <c r="D566" s="346"/>
      <c r="E566" s="346"/>
      <c r="F566" s="346">
        <v>1</v>
      </c>
      <c r="G566" s="346"/>
      <c r="H566" s="346"/>
      <c r="I566" s="346">
        <v>1</v>
      </c>
      <c r="J566" s="346"/>
      <c r="K566" s="346"/>
      <c r="L566" s="346"/>
      <c r="M566" s="346"/>
      <c r="N566" s="346"/>
      <c r="O566" s="352">
        <f t="shared" si="51"/>
        <v>2</v>
      </c>
      <c r="P566" s="348"/>
      <c r="Q566" s="348"/>
      <c r="R566" s="348"/>
      <c r="S566" s="348"/>
      <c r="T566" s="348"/>
      <c r="U566" s="348"/>
      <c r="V566" s="348">
        <v>500000</v>
      </c>
      <c r="W566" s="348"/>
      <c r="X566" s="348"/>
      <c r="Y566" s="348">
        <v>500000</v>
      </c>
      <c r="Z566" s="348"/>
      <c r="AA566" s="348"/>
      <c r="AB566" s="363">
        <f t="shared" si="50"/>
        <v>1000000</v>
      </c>
      <c r="AC566" s="350"/>
    </row>
    <row r="567" spans="1:29" ht="30" x14ac:dyDescent="0.25">
      <c r="A567" s="391" t="s">
        <v>571</v>
      </c>
      <c r="B567" s="400" t="s">
        <v>572</v>
      </c>
      <c r="C567" s="401"/>
      <c r="D567" s="401"/>
      <c r="E567" s="401"/>
      <c r="F567" s="401">
        <v>1</v>
      </c>
      <c r="G567" s="401"/>
      <c r="H567" s="401"/>
      <c r="I567" s="401"/>
      <c r="J567" s="401"/>
      <c r="K567" s="401"/>
      <c r="L567" s="401">
        <v>1</v>
      </c>
      <c r="M567" s="401"/>
      <c r="N567" s="401"/>
      <c r="O567" s="352">
        <f t="shared" si="51"/>
        <v>2</v>
      </c>
      <c r="P567" s="348"/>
      <c r="Q567" s="348"/>
      <c r="R567" s="348"/>
      <c r="S567" s="348"/>
      <c r="T567" s="348"/>
      <c r="U567" s="348"/>
      <c r="V567" s="348"/>
      <c r="W567" s="348"/>
      <c r="X567" s="348"/>
      <c r="Y567" s="348"/>
      <c r="Z567" s="348"/>
      <c r="AA567" s="348">
        <f t="shared" si="49"/>
        <v>0</v>
      </c>
      <c r="AB567" s="363">
        <f t="shared" si="50"/>
        <v>0</v>
      </c>
      <c r="AC567" s="350"/>
    </row>
    <row r="568" spans="1:29" x14ac:dyDescent="0.25">
      <c r="A568" s="402" t="s">
        <v>573</v>
      </c>
      <c r="B568" s="403" t="s">
        <v>574</v>
      </c>
      <c r="C568" s="346">
        <v>8</v>
      </c>
      <c r="D568" s="346">
        <v>8</v>
      </c>
      <c r="E568" s="346">
        <v>8</v>
      </c>
      <c r="F568" s="346">
        <v>8</v>
      </c>
      <c r="G568" s="346">
        <v>8</v>
      </c>
      <c r="H568" s="346">
        <v>8</v>
      </c>
      <c r="I568" s="346">
        <v>8</v>
      </c>
      <c r="J568" s="346">
        <v>8</v>
      </c>
      <c r="K568" s="346">
        <v>8</v>
      </c>
      <c r="L568" s="346">
        <v>8</v>
      </c>
      <c r="M568" s="346">
        <v>8</v>
      </c>
      <c r="N568" s="346">
        <v>8</v>
      </c>
      <c r="O568" s="352">
        <f t="shared" si="51"/>
        <v>96</v>
      </c>
      <c r="P568" s="348">
        <v>91667</v>
      </c>
      <c r="Q568" s="348">
        <v>91667</v>
      </c>
      <c r="R568" s="348">
        <v>91667</v>
      </c>
      <c r="S568" s="348">
        <v>91667</v>
      </c>
      <c r="T568" s="348">
        <v>91667</v>
      </c>
      <c r="U568" s="348">
        <v>91667</v>
      </c>
      <c r="V568" s="348">
        <v>91667</v>
      </c>
      <c r="W568" s="348">
        <v>91667</v>
      </c>
      <c r="X568" s="348">
        <v>91667</v>
      </c>
      <c r="Y568" s="348">
        <v>91667</v>
      </c>
      <c r="Z568" s="348">
        <v>91667</v>
      </c>
      <c r="AA568" s="348">
        <v>91663</v>
      </c>
      <c r="AB568" s="363">
        <f t="shared" si="50"/>
        <v>1100000</v>
      </c>
      <c r="AC568" s="350"/>
    </row>
    <row r="569" spans="1:29" x14ac:dyDescent="0.25">
      <c r="A569" s="391" t="s">
        <v>575</v>
      </c>
      <c r="B569" s="392" t="s">
        <v>576</v>
      </c>
      <c r="C569" s="370">
        <v>100</v>
      </c>
      <c r="D569" s="370"/>
      <c r="E569" s="370"/>
      <c r="F569" s="370">
        <v>100</v>
      </c>
      <c r="G569" s="370"/>
      <c r="H569" s="370"/>
      <c r="I569" s="370">
        <v>100</v>
      </c>
      <c r="J569" s="370"/>
      <c r="K569" s="370"/>
      <c r="L569" s="370">
        <v>100</v>
      </c>
      <c r="M569" s="370"/>
      <c r="N569" s="370"/>
      <c r="O569" s="352">
        <f t="shared" si="51"/>
        <v>400</v>
      </c>
      <c r="P569" s="348"/>
      <c r="Q569" s="348"/>
      <c r="R569" s="348"/>
      <c r="S569" s="348"/>
      <c r="T569" s="348"/>
      <c r="U569" s="348"/>
      <c r="V569" s="348"/>
      <c r="W569" s="348"/>
      <c r="X569" s="348"/>
      <c r="Y569" s="348"/>
      <c r="Z569" s="348"/>
      <c r="AA569" s="348">
        <f t="shared" si="49"/>
        <v>0</v>
      </c>
      <c r="AB569" s="363">
        <f t="shared" si="50"/>
        <v>0</v>
      </c>
      <c r="AC569" s="371"/>
    </row>
    <row r="570" spans="1:29" x14ac:dyDescent="0.25">
      <c r="A570" s="1"/>
      <c r="B570" s="1"/>
      <c r="C570" s="346"/>
      <c r="D570" s="346"/>
      <c r="E570" s="346"/>
      <c r="F570" s="346"/>
      <c r="G570" s="346"/>
      <c r="H570" s="346"/>
      <c r="I570" s="346"/>
      <c r="J570" s="346"/>
      <c r="K570" s="346"/>
      <c r="L570" s="346"/>
      <c r="M570" s="346"/>
      <c r="N570" s="346"/>
      <c r="O570" s="352"/>
      <c r="P570" s="358"/>
      <c r="Q570" s="358"/>
      <c r="R570" s="358"/>
      <c r="S570" s="358"/>
      <c r="T570" s="358"/>
      <c r="U570" s="358"/>
      <c r="V570" s="358"/>
      <c r="W570" s="358"/>
      <c r="X570" s="358"/>
      <c r="Y570" s="358"/>
      <c r="Z570" s="358"/>
      <c r="AA570" s="348">
        <f t="shared" si="49"/>
        <v>0</v>
      </c>
      <c r="AB570" s="363">
        <f t="shared" si="50"/>
        <v>0</v>
      </c>
      <c r="AC570" s="350"/>
    </row>
    <row r="571" spans="1:29" ht="30" x14ac:dyDescent="0.25">
      <c r="A571" s="391" t="s">
        <v>577</v>
      </c>
      <c r="B571" s="389" t="s">
        <v>578</v>
      </c>
      <c r="C571" s="346"/>
      <c r="D571" s="346"/>
      <c r="E571" s="346"/>
      <c r="F571" s="346">
        <v>1</v>
      </c>
      <c r="G571" s="346"/>
      <c r="H571" s="346"/>
      <c r="I571" s="346"/>
      <c r="J571" s="346"/>
      <c r="K571" s="346"/>
      <c r="L571" s="346">
        <v>1</v>
      </c>
      <c r="M571" s="346"/>
      <c r="N571" s="346"/>
      <c r="O571" s="352">
        <f>SUM(C571:N571)</f>
        <v>2</v>
      </c>
      <c r="P571" s="358"/>
      <c r="Q571" s="358"/>
      <c r="R571" s="358"/>
      <c r="S571" s="358"/>
      <c r="T571" s="358"/>
      <c r="U571" s="358"/>
      <c r="V571" s="358"/>
      <c r="W571" s="358"/>
      <c r="X571" s="358"/>
      <c r="Y571" s="358"/>
      <c r="Z571" s="358"/>
      <c r="AA571" s="348">
        <f t="shared" si="49"/>
        <v>0</v>
      </c>
      <c r="AB571" s="363">
        <f t="shared" si="50"/>
        <v>0</v>
      </c>
      <c r="AC571" s="350"/>
    </row>
    <row r="572" spans="1:29" x14ac:dyDescent="0.25">
      <c r="A572" s="391" t="s">
        <v>579</v>
      </c>
      <c r="B572" s="392" t="s">
        <v>580</v>
      </c>
      <c r="C572" s="346"/>
      <c r="D572" s="346"/>
      <c r="E572" s="346"/>
      <c r="F572" s="346">
        <v>1</v>
      </c>
      <c r="G572" s="346"/>
      <c r="H572" s="346"/>
      <c r="I572" s="346"/>
      <c r="J572" s="346"/>
      <c r="K572" s="346"/>
      <c r="L572" s="346">
        <v>1</v>
      </c>
      <c r="M572" s="346"/>
      <c r="N572" s="346"/>
      <c r="O572" s="352">
        <f>SUM(C572:N572)</f>
        <v>2</v>
      </c>
      <c r="P572" s="348">
        <v>850000</v>
      </c>
      <c r="Q572" s="348"/>
      <c r="R572" s="348">
        <v>850000</v>
      </c>
      <c r="S572" s="348"/>
      <c r="T572" s="348"/>
      <c r="U572" s="348">
        <v>850000</v>
      </c>
      <c r="V572" s="348"/>
      <c r="W572" s="348"/>
      <c r="X572" s="348">
        <v>850000</v>
      </c>
      <c r="Y572" s="348"/>
      <c r="Z572" s="348"/>
      <c r="AA572" s="348"/>
      <c r="AB572" s="363">
        <f t="shared" si="50"/>
        <v>3400000</v>
      </c>
      <c r="AC572" s="350"/>
    </row>
    <row r="573" spans="1:29" x14ac:dyDescent="0.25">
      <c r="A573" s="404" t="s">
        <v>581</v>
      </c>
      <c r="B573" s="356" t="s">
        <v>582</v>
      </c>
      <c r="C573" s="346"/>
      <c r="D573" s="346"/>
      <c r="E573" s="346"/>
      <c r="F573" s="346">
        <v>2</v>
      </c>
      <c r="G573" s="346"/>
      <c r="H573" s="346"/>
      <c r="I573" s="346"/>
      <c r="J573" s="346"/>
      <c r="K573" s="346"/>
      <c r="L573" s="346">
        <v>2</v>
      </c>
      <c r="M573" s="346"/>
      <c r="N573" s="346"/>
      <c r="O573" s="352">
        <f>SUM(C573:N573)</f>
        <v>4</v>
      </c>
      <c r="P573" s="358"/>
      <c r="Q573" s="358"/>
      <c r="R573" s="358"/>
      <c r="S573" s="358"/>
      <c r="T573" s="358"/>
      <c r="U573" s="358"/>
      <c r="V573" s="358"/>
      <c r="W573" s="358"/>
      <c r="X573" s="358"/>
      <c r="Y573" s="358"/>
      <c r="Z573" s="358"/>
      <c r="AA573" s="348">
        <f t="shared" si="49"/>
        <v>0</v>
      </c>
      <c r="AB573" s="363">
        <f t="shared" si="50"/>
        <v>0</v>
      </c>
      <c r="AC573" s="350"/>
    </row>
    <row r="574" spans="1:29" x14ac:dyDescent="0.25">
      <c r="A574" s="405" t="s">
        <v>583</v>
      </c>
      <c r="B574" s="406"/>
      <c r="C574" s="346"/>
      <c r="D574" s="346"/>
      <c r="E574" s="346"/>
      <c r="F574" s="346"/>
      <c r="G574" s="346"/>
      <c r="H574" s="346"/>
      <c r="I574" s="346"/>
      <c r="J574" s="346"/>
      <c r="K574" s="346"/>
      <c r="L574" s="346"/>
      <c r="M574" s="346"/>
      <c r="N574" s="346"/>
      <c r="O574" s="352"/>
      <c r="P574" s="348"/>
      <c r="Q574" s="348"/>
      <c r="R574" s="348"/>
      <c r="S574" s="348"/>
      <c r="T574" s="348"/>
      <c r="U574" s="348"/>
      <c r="V574" s="348"/>
      <c r="W574" s="348"/>
      <c r="X574" s="348"/>
      <c r="Y574" s="348"/>
      <c r="Z574" s="348"/>
      <c r="AA574" s="348">
        <f t="shared" si="49"/>
        <v>0</v>
      </c>
      <c r="AB574" s="363">
        <f t="shared" si="50"/>
        <v>0</v>
      </c>
      <c r="AC574" s="350"/>
    </row>
    <row r="575" spans="1:29" ht="30" x14ac:dyDescent="0.25">
      <c r="A575" s="391" t="s">
        <v>584</v>
      </c>
      <c r="B575" s="389" t="s">
        <v>585</v>
      </c>
      <c r="C575" s="346">
        <v>1</v>
      </c>
      <c r="D575" s="346"/>
      <c r="E575" s="346"/>
      <c r="F575" s="346">
        <v>1</v>
      </c>
      <c r="G575" s="346"/>
      <c r="H575" s="346"/>
      <c r="I575" s="346">
        <v>1</v>
      </c>
      <c r="J575" s="346"/>
      <c r="K575" s="346"/>
      <c r="L575" s="346">
        <v>1</v>
      </c>
      <c r="M575" s="346"/>
      <c r="N575" s="346"/>
      <c r="O575" s="352">
        <f t="shared" ref="O575:O580" si="52">SUM(C575:N575)</f>
        <v>4</v>
      </c>
      <c r="P575" s="348">
        <v>345000</v>
      </c>
      <c r="Q575" s="348"/>
      <c r="R575" s="348"/>
      <c r="S575" s="348">
        <v>345000</v>
      </c>
      <c r="T575" s="348"/>
      <c r="U575" s="348"/>
      <c r="V575" s="348">
        <v>345000</v>
      </c>
      <c r="W575" s="348"/>
      <c r="X575" s="348"/>
      <c r="Y575" s="348">
        <v>345000</v>
      </c>
      <c r="Z575" s="348"/>
      <c r="AA575" s="348"/>
      <c r="AB575" s="363">
        <f t="shared" si="50"/>
        <v>1380000</v>
      </c>
      <c r="AC575" s="350"/>
    </row>
    <row r="576" spans="1:29" x14ac:dyDescent="0.25">
      <c r="A576" s="391" t="s">
        <v>586</v>
      </c>
      <c r="B576" s="392" t="s">
        <v>587</v>
      </c>
      <c r="C576" s="346"/>
      <c r="D576" s="346"/>
      <c r="E576" s="346"/>
      <c r="F576" s="346">
        <v>1</v>
      </c>
      <c r="G576" s="346"/>
      <c r="H576" s="346"/>
      <c r="I576" s="346"/>
      <c r="J576" s="346"/>
      <c r="K576" s="346"/>
      <c r="L576" s="346">
        <v>1</v>
      </c>
      <c r="M576" s="346"/>
      <c r="N576" s="346"/>
      <c r="O576" s="352">
        <f t="shared" si="52"/>
        <v>2</v>
      </c>
      <c r="P576" s="348"/>
      <c r="Q576" s="348"/>
      <c r="R576" s="348"/>
      <c r="S576" s="348"/>
      <c r="T576" s="348"/>
      <c r="U576" s="348"/>
      <c r="V576" s="348"/>
      <c r="W576" s="348"/>
      <c r="X576" s="348"/>
      <c r="Y576" s="348"/>
      <c r="Z576" s="348"/>
      <c r="AA576" s="348">
        <f t="shared" si="49"/>
        <v>0</v>
      </c>
      <c r="AB576" s="349">
        <f t="shared" si="50"/>
        <v>0</v>
      </c>
      <c r="AC576" s="350"/>
    </row>
    <row r="577" spans="1:29" x14ac:dyDescent="0.25">
      <c r="A577" s="391" t="s">
        <v>588</v>
      </c>
      <c r="B577" s="392" t="s">
        <v>589</v>
      </c>
      <c r="C577" s="346"/>
      <c r="D577" s="346"/>
      <c r="E577" s="346"/>
      <c r="F577" s="346">
        <v>1</v>
      </c>
      <c r="G577" s="346"/>
      <c r="H577" s="346"/>
      <c r="I577" s="346"/>
      <c r="J577" s="346"/>
      <c r="K577" s="346"/>
      <c r="L577" s="346">
        <v>1</v>
      </c>
      <c r="M577" s="346"/>
      <c r="N577" s="346"/>
      <c r="O577" s="352">
        <f t="shared" si="52"/>
        <v>2</v>
      </c>
      <c r="P577" s="407"/>
      <c r="Q577" s="407"/>
      <c r="R577" s="407"/>
      <c r="S577" s="407"/>
      <c r="T577" s="407"/>
      <c r="U577" s="407"/>
      <c r="V577" s="407"/>
      <c r="W577" s="407"/>
      <c r="X577" s="407"/>
      <c r="Y577" s="407"/>
      <c r="Z577" s="407"/>
      <c r="AA577" s="407">
        <f t="shared" si="49"/>
        <v>0</v>
      </c>
      <c r="AB577" s="349">
        <f t="shared" si="50"/>
        <v>0</v>
      </c>
      <c r="AC577" s="350"/>
    </row>
    <row r="578" spans="1:29" x14ac:dyDescent="0.25">
      <c r="A578" s="408" t="s">
        <v>590</v>
      </c>
      <c r="B578" s="392" t="s">
        <v>591</v>
      </c>
      <c r="C578" s="346"/>
      <c r="D578" s="346"/>
      <c r="E578" s="346"/>
      <c r="F578" s="346"/>
      <c r="G578" s="346"/>
      <c r="H578" s="346"/>
      <c r="I578" s="346"/>
      <c r="J578" s="346"/>
      <c r="K578" s="346"/>
      <c r="L578" s="346">
        <v>1</v>
      </c>
      <c r="M578" s="346"/>
      <c r="N578" s="346"/>
      <c r="O578" s="352">
        <f t="shared" si="52"/>
        <v>1</v>
      </c>
      <c r="P578" s="409"/>
      <c r="Q578" s="409"/>
      <c r="R578" s="409"/>
      <c r="S578" s="409"/>
      <c r="T578" s="409"/>
      <c r="U578" s="409"/>
      <c r="V578" s="409"/>
      <c r="W578" s="409"/>
      <c r="X578" s="409"/>
      <c r="Y578" s="409"/>
      <c r="Z578" s="409"/>
      <c r="AA578" s="407">
        <f t="shared" si="49"/>
        <v>0</v>
      </c>
      <c r="AB578" s="349">
        <f t="shared" si="50"/>
        <v>0</v>
      </c>
      <c r="AC578" s="350"/>
    </row>
    <row r="579" spans="1:29" x14ac:dyDescent="0.25">
      <c r="A579" s="410" t="s">
        <v>592</v>
      </c>
      <c r="B579" s="411" t="s">
        <v>593</v>
      </c>
      <c r="C579" s="346"/>
      <c r="D579" s="346"/>
      <c r="E579" s="346"/>
      <c r="F579" s="346">
        <v>1</v>
      </c>
      <c r="G579" s="346"/>
      <c r="H579" s="346"/>
      <c r="I579" s="346"/>
      <c r="J579" s="346"/>
      <c r="K579" s="346"/>
      <c r="L579" s="346">
        <v>1</v>
      </c>
      <c r="M579" s="346"/>
      <c r="N579" s="346"/>
      <c r="O579" s="352">
        <f t="shared" si="52"/>
        <v>2</v>
      </c>
      <c r="P579" s="407"/>
      <c r="Q579" s="407"/>
      <c r="R579" s="407"/>
      <c r="S579" s="407"/>
      <c r="T579" s="407"/>
      <c r="U579" s="407"/>
      <c r="V579" s="407"/>
      <c r="W579" s="407"/>
      <c r="X579" s="407"/>
      <c r="Y579" s="407"/>
      <c r="Z579" s="407"/>
      <c r="AA579" s="407">
        <f t="shared" si="49"/>
        <v>0</v>
      </c>
      <c r="AB579" s="349">
        <f t="shared" si="50"/>
        <v>0</v>
      </c>
      <c r="AC579" s="350"/>
    </row>
    <row r="580" spans="1:29" x14ac:dyDescent="0.25">
      <c r="A580" s="404" t="s">
        <v>594</v>
      </c>
      <c r="B580" s="356" t="s">
        <v>595</v>
      </c>
      <c r="C580" s="412"/>
      <c r="D580" s="412"/>
      <c r="E580" s="412"/>
      <c r="F580" s="412"/>
      <c r="G580" s="412"/>
      <c r="H580" s="412"/>
      <c r="I580" s="412">
        <v>1</v>
      </c>
      <c r="J580" s="412"/>
      <c r="K580" s="412"/>
      <c r="L580" s="412"/>
      <c r="M580" s="412"/>
      <c r="N580" s="412"/>
      <c r="O580" s="352">
        <f t="shared" si="52"/>
        <v>1</v>
      </c>
      <c r="P580" s="407"/>
      <c r="Q580" s="407"/>
      <c r="R580" s="407"/>
      <c r="S580" s="407"/>
      <c r="T580" s="407"/>
      <c r="U580" s="407"/>
      <c r="V580" s="407"/>
      <c r="W580" s="407"/>
      <c r="X580" s="407"/>
      <c r="Y580" s="407"/>
      <c r="Z580" s="407"/>
      <c r="AA580" s="407">
        <f t="shared" si="49"/>
        <v>0</v>
      </c>
      <c r="AB580" s="349">
        <f t="shared" si="50"/>
        <v>0</v>
      </c>
      <c r="AC580" s="350"/>
    </row>
    <row r="581" spans="1:29" x14ac:dyDescent="0.25">
      <c r="A581" s="413" t="s">
        <v>596</v>
      </c>
      <c r="B581" s="411"/>
      <c r="C581" s="414"/>
      <c r="D581" s="414"/>
      <c r="E581" s="414"/>
      <c r="F581" s="414"/>
      <c r="G581" s="414"/>
      <c r="H581" s="414"/>
      <c r="I581" s="414"/>
      <c r="J581" s="414"/>
      <c r="K581" s="414"/>
      <c r="L581" s="414"/>
      <c r="M581" s="414"/>
      <c r="N581" s="414"/>
      <c r="O581" s="352"/>
      <c r="P581" s="407"/>
      <c r="Q581" s="407"/>
      <c r="R581" s="407"/>
      <c r="S581" s="407"/>
      <c r="T581" s="407"/>
      <c r="U581" s="407"/>
      <c r="V581" s="407"/>
      <c r="W581" s="407"/>
      <c r="X581" s="407"/>
      <c r="Y581" s="407"/>
      <c r="Z581" s="407"/>
      <c r="AA581" s="407">
        <f t="shared" si="49"/>
        <v>0</v>
      </c>
      <c r="AB581" s="349">
        <f t="shared" si="50"/>
        <v>0</v>
      </c>
      <c r="AC581" s="350"/>
    </row>
    <row r="582" spans="1:29" x14ac:dyDescent="0.25">
      <c r="A582" s="359" t="s">
        <v>597</v>
      </c>
      <c r="B582" s="411"/>
      <c r="C582" s="414"/>
      <c r="D582" s="414"/>
      <c r="E582" s="414"/>
      <c r="F582" s="414"/>
      <c r="G582" s="414"/>
      <c r="H582" s="414"/>
      <c r="I582" s="414"/>
      <c r="J582" s="414"/>
      <c r="K582" s="414"/>
      <c r="L582" s="414"/>
      <c r="M582" s="414"/>
      <c r="N582" s="414"/>
      <c r="O582" s="352"/>
      <c r="P582" s="407"/>
      <c r="Q582" s="407"/>
      <c r="R582" s="407"/>
      <c r="S582" s="407"/>
      <c r="T582" s="407"/>
      <c r="U582" s="407"/>
      <c r="V582" s="407"/>
      <c r="W582" s="407"/>
      <c r="X582" s="407"/>
      <c r="Y582" s="407"/>
      <c r="Z582" s="407"/>
      <c r="AA582" s="407">
        <f t="shared" si="49"/>
        <v>0</v>
      </c>
      <c r="AB582" s="349">
        <f t="shared" si="50"/>
        <v>0</v>
      </c>
      <c r="AC582" s="350"/>
    </row>
    <row r="583" spans="1:29" x14ac:dyDescent="0.25">
      <c r="A583" s="359" t="s">
        <v>598</v>
      </c>
      <c r="B583" s="411" t="s">
        <v>599</v>
      </c>
      <c r="C583" s="414"/>
      <c r="D583" s="259"/>
      <c r="E583" s="259">
        <v>20</v>
      </c>
      <c r="F583" s="259">
        <v>20</v>
      </c>
      <c r="G583" s="259">
        <v>20</v>
      </c>
      <c r="H583" s="259">
        <v>27</v>
      </c>
      <c r="I583" s="259"/>
      <c r="J583" s="259"/>
      <c r="K583" s="259"/>
      <c r="L583" s="259"/>
      <c r="M583" s="259"/>
      <c r="N583" s="259"/>
      <c r="O583" s="352">
        <f>SUM(C583:N583)</f>
        <v>87</v>
      </c>
      <c r="P583" s="407"/>
      <c r="Q583" s="407"/>
      <c r="R583" s="407"/>
      <c r="S583" s="407"/>
      <c r="T583" s="407"/>
      <c r="U583" s="407"/>
      <c r="V583" s="407"/>
      <c r="W583" s="407"/>
      <c r="X583" s="407"/>
      <c r="Y583" s="407"/>
      <c r="Z583" s="407"/>
      <c r="AA583" s="407">
        <f t="shared" si="49"/>
        <v>0</v>
      </c>
      <c r="AB583" s="349">
        <f t="shared" si="50"/>
        <v>0</v>
      </c>
      <c r="AC583" s="350"/>
    </row>
    <row r="584" spans="1:29" ht="30" x14ac:dyDescent="0.25">
      <c r="A584" s="359" t="s">
        <v>600</v>
      </c>
      <c r="B584" s="415"/>
      <c r="C584" s="259"/>
      <c r="D584" s="259"/>
      <c r="E584" s="259"/>
      <c r="F584" s="259"/>
      <c r="G584" s="259"/>
      <c r="H584" s="259"/>
      <c r="I584" s="259"/>
      <c r="J584" s="259"/>
      <c r="K584" s="259"/>
      <c r="L584" s="259"/>
      <c r="M584" s="259"/>
      <c r="N584" s="259"/>
      <c r="O584" s="352"/>
      <c r="P584" s="407"/>
      <c r="Q584" s="407"/>
      <c r="R584" s="407"/>
      <c r="S584" s="407"/>
      <c r="T584" s="407"/>
      <c r="U584" s="407"/>
      <c r="V584" s="407"/>
      <c r="W584" s="407"/>
      <c r="X584" s="407"/>
      <c r="Y584" s="407"/>
      <c r="Z584" s="407"/>
      <c r="AA584" s="407">
        <f t="shared" si="49"/>
        <v>0</v>
      </c>
      <c r="AB584" s="349">
        <f t="shared" si="50"/>
        <v>0</v>
      </c>
      <c r="AC584" s="350"/>
    </row>
    <row r="585" spans="1:29" x14ac:dyDescent="0.25">
      <c r="A585" s="359"/>
      <c r="B585" s="415" t="s">
        <v>601</v>
      </c>
      <c r="C585" s="416">
        <v>10</v>
      </c>
      <c r="D585" s="416">
        <v>6</v>
      </c>
      <c r="E585" s="416">
        <v>6</v>
      </c>
      <c r="F585" s="416">
        <v>6</v>
      </c>
      <c r="G585" s="416">
        <v>7</v>
      </c>
      <c r="H585" s="416">
        <v>6</v>
      </c>
      <c r="I585" s="259">
        <v>6</v>
      </c>
      <c r="J585" s="259">
        <v>6</v>
      </c>
      <c r="K585" s="259">
        <v>6</v>
      </c>
      <c r="L585" s="416">
        <v>6</v>
      </c>
      <c r="M585" s="416">
        <v>8</v>
      </c>
      <c r="N585" s="416">
        <v>8</v>
      </c>
      <c r="O585" s="352">
        <f t="shared" ref="O585:O590" si="53">SUM(C585:N585)</f>
        <v>81</v>
      </c>
      <c r="P585" s="407"/>
      <c r="Q585" s="407"/>
      <c r="R585" s="407"/>
      <c r="S585" s="407"/>
      <c r="T585" s="407"/>
      <c r="U585" s="407"/>
      <c r="V585" s="407"/>
      <c r="W585" s="407"/>
      <c r="X585" s="407"/>
      <c r="Y585" s="407"/>
      <c r="Z585" s="407"/>
      <c r="AA585" s="407">
        <f t="shared" si="49"/>
        <v>0</v>
      </c>
      <c r="AB585" s="349">
        <f t="shared" si="50"/>
        <v>0</v>
      </c>
      <c r="AC585" s="350"/>
    </row>
    <row r="586" spans="1:29" x14ac:dyDescent="0.25">
      <c r="A586" s="359"/>
      <c r="B586" s="411" t="s">
        <v>602</v>
      </c>
      <c r="C586" s="416">
        <v>1</v>
      </c>
      <c r="D586" s="416">
        <v>4</v>
      </c>
      <c r="E586" s="416">
        <v>2</v>
      </c>
      <c r="F586" s="259">
        <v>2</v>
      </c>
      <c r="G586" s="259">
        <v>6</v>
      </c>
      <c r="H586" s="259">
        <v>2</v>
      </c>
      <c r="I586" s="259">
        <v>2</v>
      </c>
      <c r="J586" s="259">
        <v>5</v>
      </c>
      <c r="K586" s="259">
        <v>3</v>
      </c>
      <c r="L586" s="259">
        <v>1</v>
      </c>
      <c r="M586" s="259">
        <v>2</v>
      </c>
      <c r="N586" s="259">
        <v>1</v>
      </c>
      <c r="O586" s="352">
        <f t="shared" si="53"/>
        <v>31</v>
      </c>
      <c r="P586" s="407"/>
      <c r="Q586" s="407"/>
      <c r="R586" s="407"/>
      <c r="S586" s="407"/>
      <c r="T586" s="407"/>
      <c r="U586" s="407"/>
      <c r="V586" s="407"/>
      <c r="W586" s="407"/>
      <c r="X586" s="407"/>
      <c r="Y586" s="407"/>
      <c r="Z586" s="407"/>
      <c r="AA586" s="407">
        <f t="shared" si="49"/>
        <v>0</v>
      </c>
      <c r="AB586" s="349">
        <f t="shared" si="50"/>
        <v>0</v>
      </c>
      <c r="AC586" s="350"/>
    </row>
    <row r="587" spans="1:29" ht="30" x14ac:dyDescent="0.25">
      <c r="A587" s="359"/>
      <c r="B587" s="411" t="s">
        <v>603</v>
      </c>
      <c r="C587" s="416">
        <v>2</v>
      </c>
      <c r="D587" s="416">
        <v>1</v>
      </c>
      <c r="E587" s="416"/>
      <c r="F587" s="259"/>
      <c r="G587" s="259"/>
      <c r="H587" s="259"/>
      <c r="I587" s="259"/>
      <c r="J587" s="259"/>
      <c r="K587" s="259"/>
      <c r="L587" s="259"/>
      <c r="M587" s="259"/>
      <c r="N587" s="259"/>
      <c r="O587" s="352">
        <f t="shared" si="53"/>
        <v>3</v>
      </c>
      <c r="P587" s="407"/>
      <c r="Q587" s="407"/>
      <c r="R587" s="407"/>
      <c r="S587" s="407"/>
      <c r="T587" s="407"/>
      <c r="U587" s="407"/>
      <c r="V587" s="407"/>
      <c r="W587" s="407"/>
      <c r="X587" s="407"/>
      <c r="Y587" s="407"/>
      <c r="Z587" s="407"/>
      <c r="AA587" s="407">
        <f t="shared" si="49"/>
        <v>0</v>
      </c>
      <c r="AB587" s="349">
        <f t="shared" si="50"/>
        <v>0</v>
      </c>
      <c r="AC587" s="350"/>
    </row>
    <row r="588" spans="1:29" ht="30" x14ac:dyDescent="0.25">
      <c r="A588" s="359" t="s">
        <v>604</v>
      </c>
      <c r="B588" s="417" t="s">
        <v>605</v>
      </c>
      <c r="C588" s="416"/>
      <c r="D588" s="416"/>
      <c r="E588" s="416"/>
      <c r="F588" s="259"/>
      <c r="G588" s="259"/>
      <c r="H588" s="259"/>
      <c r="I588" s="259"/>
      <c r="J588" s="259"/>
      <c r="K588" s="259"/>
      <c r="L588" s="259"/>
      <c r="M588" s="259"/>
      <c r="N588" s="259">
        <v>10</v>
      </c>
      <c r="O588" s="352">
        <f t="shared" si="53"/>
        <v>10</v>
      </c>
      <c r="P588" s="407"/>
      <c r="Q588" s="407"/>
      <c r="R588" s="407"/>
      <c r="S588" s="407"/>
      <c r="T588" s="407"/>
      <c r="U588" s="407"/>
      <c r="V588" s="407"/>
      <c r="W588" s="407"/>
      <c r="X588" s="407"/>
      <c r="Y588" s="407"/>
      <c r="Z588" s="407"/>
      <c r="AA588" s="348">
        <v>500000</v>
      </c>
      <c r="AB588" s="363">
        <f t="shared" si="50"/>
        <v>500000</v>
      </c>
      <c r="AC588" s="350"/>
    </row>
    <row r="589" spans="1:29" ht="30" x14ac:dyDescent="0.25">
      <c r="A589" s="418"/>
      <c r="B589" s="419" t="s">
        <v>606</v>
      </c>
      <c r="C589" s="416">
        <v>2</v>
      </c>
      <c r="D589" s="416">
        <v>5</v>
      </c>
      <c r="E589" s="416">
        <v>7</v>
      </c>
      <c r="F589" s="259">
        <v>2</v>
      </c>
      <c r="G589" s="259">
        <v>5</v>
      </c>
      <c r="H589" s="259">
        <v>6</v>
      </c>
      <c r="I589" s="259">
        <v>4</v>
      </c>
      <c r="J589" s="259">
        <v>11</v>
      </c>
      <c r="K589" s="259">
        <v>7</v>
      </c>
      <c r="L589" s="259">
        <v>9</v>
      </c>
      <c r="M589" s="259">
        <v>1</v>
      </c>
      <c r="N589" s="259">
        <v>1</v>
      </c>
      <c r="O589" s="352">
        <f t="shared" si="53"/>
        <v>60</v>
      </c>
      <c r="P589" s="420"/>
      <c r="Q589" s="420"/>
      <c r="R589" s="420"/>
      <c r="S589" s="420"/>
      <c r="T589" s="420"/>
      <c r="U589" s="420"/>
      <c r="V589" s="420"/>
      <c r="W589" s="420"/>
      <c r="X589" s="420"/>
      <c r="Y589" s="420"/>
      <c r="Z589" s="420"/>
      <c r="AA589" s="420"/>
      <c r="AB589" s="349">
        <f t="shared" si="50"/>
        <v>0</v>
      </c>
      <c r="AC589" s="350" t="s">
        <v>346</v>
      </c>
    </row>
    <row r="590" spans="1:29" ht="30" x14ac:dyDescent="0.25">
      <c r="A590" s="359" t="s">
        <v>607</v>
      </c>
      <c r="B590" s="399" t="s">
        <v>608</v>
      </c>
      <c r="C590" s="185"/>
      <c r="D590" s="185"/>
      <c r="E590" s="185"/>
      <c r="F590" s="65"/>
      <c r="G590" s="65"/>
      <c r="H590" s="65"/>
      <c r="I590" s="65">
        <v>1</v>
      </c>
      <c r="J590" s="65"/>
      <c r="K590" s="65"/>
      <c r="L590" s="65"/>
      <c r="M590" s="65"/>
      <c r="N590" s="65">
        <v>1</v>
      </c>
      <c r="O590" s="352">
        <f t="shared" si="53"/>
        <v>2</v>
      </c>
      <c r="P590" s="420"/>
      <c r="Q590" s="420"/>
      <c r="R590" s="420"/>
      <c r="S590" s="420"/>
      <c r="T590" s="420"/>
      <c r="U590" s="420"/>
      <c r="V590" s="420"/>
      <c r="W590" s="420"/>
      <c r="X590" s="420"/>
      <c r="Y590" s="420"/>
      <c r="Z590" s="420"/>
      <c r="AA590" s="420"/>
      <c r="AB590" s="349">
        <f t="shared" si="50"/>
        <v>0</v>
      </c>
      <c r="AC590" s="350"/>
    </row>
    <row r="591" spans="1:29" x14ac:dyDescent="0.25">
      <c r="A591" s="421" t="s">
        <v>609</v>
      </c>
      <c r="B591" s="422"/>
      <c r="C591" s="423"/>
      <c r="D591" s="423"/>
      <c r="E591" s="423"/>
      <c r="F591" s="423"/>
      <c r="G591" s="423"/>
      <c r="H591" s="423"/>
      <c r="I591" s="423"/>
      <c r="J591" s="423"/>
      <c r="K591" s="423"/>
      <c r="L591" s="423"/>
      <c r="M591" s="423"/>
      <c r="N591" s="423"/>
      <c r="O591" s="424"/>
      <c r="P591" s="425">
        <f t="shared" ref="P591:Z591" si="54">SUM(P541:P590)</f>
        <v>1740000</v>
      </c>
      <c r="Q591" s="425">
        <f t="shared" si="54"/>
        <v>545000</v>
      </c>
      <c r="R591" s="425">
        <f t="shared" si="54"/>
        <v>1395000</v>
      </c>
      <c r="S591" s="425">
        <f t="shared" si="54"/>
        <v>890000</v>
      </c>
      <c r="T591" s="425">
        <f t="shared" si="54"/>
        <v>545000</v>
      </c>
      <c r="U591" s="425">
        <f t="shared" si="54"/>
        <v>1395000</v>
      </c>
      <c r="V591" s="425">
        <f t="shared" si="54"/>
        <v>1390000</v>
      </c>
      <c r="W591" s="425">
        <f t="shared" si="54"/>
        <v>545000</v>
      </c>
      <c r="X591" s="425">
        <f t="shared" si="54"/>
        <v>1395000</v>
      </c>
      <c r="Y591" s="425">
        <f t="shared" si="54"/>
        <v>1390000</v>
      </c>
      <c r="Z591" s="425">
        <f t="shared" si="54"/>
        <v>545000</v>
      </c>
      <c r="AA591" s="426">
        <f>SUM(AA541:AA590)</f>
        <v>1045000</v>
      </c>
      <c r="AB591" s="426">
        <f>SUM(AB541:AB590)</f>
        <v>12820000</v>
      </c>
      <c r="AC591" s="427"/>
    </row>
    <row r="592" spans="1:29" ht="24" customHeight="1" x14ac:dyDescent="0.25">
      <c r="A592" s="109" t="s">
        <v>610</v>
      </c>
      <c r="B592" s="428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429"/>
      <c r="P592" s="430"/>
      <c r="Q592" s="430"/>
      <c r="R592" s="430"/>
      <c r="S592" s="430"/>
      <c r="T592" s="430"/>
      <c r="U592" s="430"/>
      <c r="V592" s="430"/>
      <c r="W592" s="430"/>
      <c r="X592" s="430"/>
      <c r="Y592" s="430"/>
      <c r="Z592" s="430"/>
      <c r="AA592" s="431"/>
      <c r="AB592" s="432"/>
      <c r="AC592" s="433"/>
    </row>
    <row r="593" spans="1:29" ht="7.5" customHeight="1" x14ac:dyDescent="0.25">
      <c r="A593" s="434"/>
      <c r="B593" s="435"/>
      <c r="C593" s="436"/>
      <c r="D593" s="436"/>
      <c r="E593" s="436"/>
      <c r="F593" s="436"/>
      <c r="G593" s="436"/>
      <c r="H593" s="436"/>
      <c r="I593" s="436"/>
      <c r="J593" s="436"/>
      <c r="K593" s="436"/>
      <c r="L593" s="436"/>
      <c r="M593" s="436"/>
      <c r="N593" s="436"/>
      <c r="O593" s="429"/>
      <c r="P593" s="437"/>
      <c r="Q593" s="437"/>
      <c r="R593" s="437"/>
      <c r="S593" s="437"/>
      <c r="T593" s="437"/>
      <c r="U593" s="437"/>
      <c r="V593" s="437"/>
      <c r="W593" s="437"/>
      <c r="X593" s="437"/>
      <c r="Y593" s="437"/>
      <c r="Z593" s="437"/>
      <c r="AA593" s="438">
        <f>+P593+R593+U593+X593</f>
        <v>0</v>
      </c>
      <c r="AB593" s="439"/>
      <c r="AC593" s="433"/>
    </row>
    <row r="594" spans="1:29" ht="30" x14ac:dyDescent="0.25">
      <c r="A594" s="570" t="s">
        <v>611</v>
      </c>
      <c r="B594" s="440" t="s">
        <v>612</v>
      </c>
      <c r="C594" s="436"/>
      <c r="D594" s="436">
        <v>1</v>
      </c>
      <c r="E594" s="436">
        <v>1</v>
      </c>
      <c r="F594" s="436">
        <v>1</v>
      </c>
      <c r="G594" s="436">
        <v>1</v>
      </c>
      <c r="H594" s="436">
        <v>1</v>
      </c>
      <c r="I594" s="436">
        <v>1</v>
      </c>
      <c r="J594" s="436">
        <v>1</v>
      </c>
      <c r="K594" s="436">
        <v>1</v>
      </c>
      <c r="L594" s="436">
        <v>1</v>
      </c>
      <c r="M594" s="436">
        <v>1</v>
      </c>
      <c r="N594" s="436"/>
      <c r="O594" s="352">
        <f t="shared" ref="O594:O601" si="55">SUM(C594:N594)</f>
        <v>10</v>
      </c>
      <c r="P594" s="441"/>
      <c r="Q594" s="441">
        <v>78000</v>
      </c>
      <c r="R594" s="441">
        <v>78000</v>
      </c>
      <c r="S594" s="441">
        <v>78000</v>
      </c>
      <c r="T594" s="441">
        <v>78000</v>
      </c>
      <c r="U594" s="441">
        <v>78000</v>
      </c>
      <c r="V594" s="441">
        <v>78000</v>
      </c>
      <c r="W594" s="441">
        <v>78000</v>
      </c>
      <c r="X594" s="441">
        <v>78000</v>
      </c>
      <c r="Y594" s="441">
        <v>78000</v>
      </c>
      <c r="Z594" s="441">
        <v>78000</v>
      </c>
      <c r="AA594" s="376"/>
      <c r="AB594" s="363">
        <f>SUM(P594:AA594)</f>
        <v>780000</v>
      </c>
      <c r="AC594" s="433"/>
    </row>
    <row r="595" spans="1:29" x14ac:dyDescent="0.25">
      <c r="A595" s="571"/>
      <c r="B595" s="435" t="s">
        <v>613</v>
      </c>
      <c r="C595" s="436"/>
      <c r="D595" s="436">
        <v>130</v>
      </c>
      <c r="E595" s="436">
        <v>130</v>
      </c>
      <c r="F595" s="436">
        <v>130</v>
      </c>
      <c r="G595" s="436">
        <v>130</v>
      </c>
      <c r="H595" s="436">
        <v>130</v>
      </c>
      <c r="I595" s="436">
        <v>130</v>
      </c>
      <c r="J595" s="436">
        <v>130</v>
      </c>
      <c r="K595" s="436">
        <v>130</v>
      </c>
      <c r="L595" s="436">
        <v>130</v>
      </c>
      <c r="M595" s="436">
        <v>130</v>
      </c>
      <c r="N595" s="436"/>
      <c r="O595" s="352">
        <f t="shared" si="55"/>
        <v>1300</v>
      </c>
      <c r="P595" s="442"/>
      <c r="Q595" s="442"/>
      <c r="R595" s="442"/>
      <c r="S595" s="442"/>
      <c r="T595" s="442"/>
      <c r="U595" s="442"/>
      <c r="V595" s="442"/>
      <c r="W595" s="442"/>
      <c r="X595" s="442"/>
      <c r="Y595" s="442"/>
      <c r="Z595" s="442"/>
      <c r="AA595" s="376"/>
      <c r="AB595" s="363">
        <f>SUM(P595:AA595)</f>
        <v>0</v>
      </c>
      <c r="AC595" s="433"/>
    </row>
    <row r="596" spans="1:29" ht="30" x14ac:dyDescent="0.25">
      <c r="A596" s="571"/>
      <c r="B596" s="443" t="s">
        <v>614</v>
      </c>
      <c r="C596" s="436"/>
      <c r="D596" s="436">
        <v>1</v>
      </c>
      <c r="E596" s="436">
        <v>1</v>
      </c>
      <c r="F596" s="436">
        <v>1</v>
      </c>
      <c r="G596" s="436">
        <v>1</v>
      </c>
      <c r="H596" s="436">
        <v>1</v>
      </c>
      <c r="I596" s="436">
        <v>1</v>
      </c>
      <c r="J596" s="436"/>
      <c r="K596" s="436"/>
      <c r="L596" s="436"/>
      <c r="M596" s="436"/>
      <c r="N596" s="436"/>
      <c r="O596" s="352">
        <f t="shared" si="55"/>
        <v>6</v>
      </c>
      <c r="P596" s="444"/>
      <c r="Q596" s="441">
        <v>250000</v>
      </c>
      <c r="R596" s="441">
        <v>250000</v>
      </c>
      <c r="S596" s="441">
        <v>250000</v>
      </c>
      <c r="T596" s="441">
        <v>250000</v>
      </c>
      <c r="U596" s="441">
        <v>250000</v>
      </c>
      <c r="V596" s="441">
        <v>250000</v>
      </c>
      <c r="W596" s="442"/>
      <c r="X596" s="442">
        <f>277000*L596</f>
        <v>0</v>
      </c>
      <c r="Y596" s="442"/>
      <c r="Z596" s="442"/>
      <c r="AA596" s="376"/>
      <c r="AB596" s="363">
        <f>SUM(Q596:AA596)</f>
        <v>1500000</v>
      </c>
      <c r="AC596" s="433"/>
    </row>
    <row r="597" spans="1:29" x14ac:dyDescent="0.25">
      <c r="A597" s="571"/>
      <c r="B597" s="445" t="s">
        <v>613</v>
      </c>
      <c r="C597" s="436"/>
      <c r="D597" s="436">
        <v>30</v>
      </c>
      <c r="E597" s="436">
        <v>30</v>
      </c>
      <c r="F597" s="436">
        <v>30</v>
      </c>
      <c r="G597" s="436">
        <v>30</v>
      </c>
      <c r="H597" s="436">
        <v>30</v>
      </c>
      <c r="I597" s="436">
        <v>30</v>
      </c>
      <c r="J597" s="436"/>
      <c r="K597" s="436"/>
      <c r="L597" s="436"/>
      <c r="M597" s="436"/>
      <c r="N597" s="436"/>
      <c r="O597" s="352">
        <f t="shared" si="55"/>
        <v>180</v>
      </c>
      <c r="P597" s="442"/>
      <c r="Q597" s="442"/>
      <c r="R597" s="442"/>
      <c r="S597" s="442"/>
      <c r="T597" s="442"/>
      <c r="U597" s="442"/>
      <c r="V597" s="442"/>
      <c r="W597" s="442"/>
      <c r="X597" s="442"/>
      <c r="Y597" s="442"/>
      <c r="Z597" s="442"/>
      <c r="AA597" s="376"/>
      <c r="AB597" s="363">
        <f>SUM(P597:AA597)</f>
        <v>0</v>
      </c>
      <c r="AC597" s="433"/>
    </row>
    <row r="598" spans="1:29" ht="45" x14ac:dyDescent="0.25">
      <c r="A598" s="571"/>
      <c r="B598" s="446" t="s">
        <v>615</v>
      </c>
      <c r="C598" s="436"/>
      <c r="D598" s="436"/>
      <c r="E598" s="436"/>
      <c r="F598" s="436">
        <v>1</v>
      </c>
      <c r="G598" s="436"/>
      <c r="H598" s="436"/>
      <c r="I598" s="436">
        <v>1</v>
      </c>
      <c r="J598" s="436"/>
      <c r="K598" s="436"/>
      <c r="L598" s="436"/>
      <c r="M598" s="436"/>
      <c r="N598" s="436"/>
      <c r="O598" s="352">
        <f t="shared" si="55"/>
        <v>2</v>
      </c>
      <c r="P598" s="442"/>
      <c r="Q598" s="442"/>
      <c r="R598" s="442"/>
      <c r="S598" s="442">
        <v>200000</v>
      </c>
      <c r="T598" s="442"/>
      <c r="U598" s="447"/>
      <c r="V598" s="447">
        <v>200000</v>
      </c>
      <c r="W598" s="448"/>
      <c r="X598" s="442"/>
      <c r="Y598" s="442"/>
      <c r="Z598" s="442"/>
      <c r="AA598" s="376"/>
      <c r="AB598" s="363">
        <f>SUM(P598:AA598)</f>
        <v>400000</v>
      </c>
      <c r="AC598" s="433"/>
    </row>
    <row r="599" spans="1:29" x14ac:dyDescent="0.25">
      <c r="A599" s="571"/>
      <c r="B599" s="445" t="s">
        <v>613</v>
      </c>
      <c r="C599" s="436"/>
      <c r="D599" s="436"/>
      <c r="E599" s="436"/>
      <c r="F599" s="436">
        <v>30</v>
      </c>
      <c r="G599" s="436"/>
      <c r="H599" s="436"/>
      <c r="I599" s="436">
        <v>30</v>
      </c>
      <c r="J599" s="436"/>
      <c r="K599" s="436"/>
      <c r="L599" s="436"/>
      <c r="M599" s="436"/>
      <c r="N599" s="436"/>
      <c r="O599" s="352">
        <f t="shared" si="55"/>
        <v>60</v>
      </c>
      <c r="P599" s="442"/>
      <c r="Q599" s="442"/>
      <c r="R599" s="442"/>
      <c r="S599" s="442"/>
      <c r="T599" s="442"/>
      <c r="U599" s="442"/>
      <c r="V599" s="442"/>
      <c r="W599" s="442"/>
      <c r="X599" s="442"/>
      <c r="Y599" s="442"/>
      <c r="Z599" s="442"/>
      <c r="AA599" s="376"/>
      <c r="AB599" s="363">
        <f>SUM(P599:AA599)</f>
        <v>0</v>
      </c>
      <c r="AC599" s="433"/>
    </row>
    <row r="600" spans="1:29" ht="45" x14ac:dyDescent="0.25">
      <c r="A600" s="571"/>
      <c r="B600" s="449" t="s">
        <v>616</v>
      </c>
      <c r="C600" s="370"/>
      <c r="D600" s="450">
        <v>1</v>
      </c>
      <c r="E600" s="450"/>
      <c r="F600" s="450"/>
      <c r="G600" s="450"/>
      <c r="H600" s="450"/>
      <c r="I600" s="436"/>
      <c r="J600" s="436"/>
      <c r="K600" s="436"/>
      <c r="L600" s="436"/>
      <c r="M600" s="436"/>
      <c r="N600" s="436"/>
      <c r="O600" s="352">
        <f t="shared" si="55"/>
        <v>1</v>
      </c>
      <c r="P600" s="442"/>
      <c r="Q600" s="442">
        <v>500000</v>
      </c>
      <c r="R600" s="442"/>
      <c r="S600" s="442"/>
      <c r="T600" s="442"/>
      <c r="U600" s="442"/>
      <c r="V600" s="442"/>
      <c r="W600" s="442"/>
      <c r="X600" s="442"/>
      <c r="Y600" s="442"/>
      <c r="Z600" s="442"/>
      <c r="AA600" s="376"/>
      <c r="AB600" s="363">
        <f>SUM(P600:AA600)</f>
        <v>500000</v>
      </c>
      <c r="AC600" s="433"/>
    </row>
    <row r="601" spans="1:29" x14ac:dyDescent="0.25">
      <c r="A601" s="571"/>
      <c r="B601" s="445" t="s">
        <v>613</v>
      </c>
      <c r="C601" s="370"/>
      <c r="D601" s="436">
        <v>60</v>
      </c>
      <c r="E601" s="436"/>
      <c r="F601" s="436"/>
      <c r="G601" s="436"/>
      <c r="H601" s="436"/>
      <c r="I601" s="436"/>
      <c r="J601" s="436"/>
      <c r="K601" s="436"/>
      <c r="L601" s="436"/>
      <c r="M601" s="436"/>
      <c r="N601" s="436"/>
      <c r="O601" s="352">
        <f t="shared" si="55"/>
        <v>60</v>
      </c>
      <c r="P601" s="442"/>
      <c r="Q601" s="442"/>
      <c r="R601" s="442"/>
      <c r="S601" s="442"/>
      <c r="T601" s="442"/>
      <c r="U601" s="442"/>
      <c r="V601" s="442"/>
      <c r="W601" s="442"/>
      <c r="X601" s="442"/>
      <c r="Y601" s="442"/>
      <c r="Z601" s="442"/>
      <c r="AA601" s="376"/>
      <c r="AB601" s="363">
        <f>SUM(P601:AA601)</f>
        <v>0</v>
      </c>
      <c r="AC601" s="433"/>
    </row>
    <row r="602" spans="1:29" ht="30" x14ac:dyDescent="0.25">
      <c r="A602" s="571"/>
      <c r="B602" s="443" t="s">
        <v>617</v>
      </c>
      <c r="C602" s="436"/>
      <c r="D602" s="436"/>
      <c r="E602" s="436"/>
      <c r="F602" s="436">
        <v>1</v>
      </c>
      <c r="G602" s="436">
        <v>1</v>
      </c>
      <c r="H602" s="436"/>
      <c r="I602" s="436"/>
      <c r="J602" s="436"/>
      <c r="K602" s="436"/>
      <c r="L602" s="436"/>
      <c r="M602" s="436"/>
      <c r="N602" s="436"/>
      <c r="O602" s="451">
        <f t="shared" ref="O602:O623" si="56">SUM(C602:L602)</f>
        <v>2</v>
      </c>
      <c r="P602" s="444"/>
      <c r="Q602" s="442"/>
      <c r="R602" s="444"/>
      <c r="S602" s="442">
        <v>400000</v>
      </c>
      <c r="T602" s="448">
        <v>400000</v>
      </c>
      <c r="U602" s="442"/>
      <c r="V602" s="442"/>
      <c r="W602" s="442"/>
      <c r="X602" s="442"/>
      <c r="Y602" s="442"/>
      <c r="Z602" s="442"/>
      <c r="AA602" s="376"/>
      <c r="AB602" s="363">
        <f>SUM(Q602:AA602)</f>
        <v>800000</v>
      </c>
      <c r="AC602" s="433"/>
    </row>
    <row r="603" spans="1:29" x14ac:dyDescent="0.25">
      <c r="A603" s="571"/>
      <c r="B603" s="445" t="s">
        <v>613</v>
      </c>
      <c r="C603" s="436"/>
      <c r="D603" s="436"/>
      <c r="E603" s="436"/>
      <c r="F603" s="436">
        <v>35</v>
      </c>
      <c r="G603" s="436">
        <v>35</v>
      </c>
      <c r="H603" s="436"/>
      <c r="I603" s="436"/>
      <c r="J603" s="436"/>
      <c r="K603" s="436"/>
      <c r="L603" s="436"/>
      <c r="M603" s="436"/>
      <c r="N603" s="436"/>
      <c r="O603" s="451">
        <f t="shared" si="56"/>
        <v>70</v>
      </c>
      <c r="P603" s="442"/>
      <c r="Q603" s="442"/>
      <c r="R603" s="448"/>
      <c r="S603" s="448"/>
      <c r="T603" s="448"/>
      <c r="U603" s="442"/>
      <c r="V603" s="442"/>
      <c r="W603" s="442"/>
      <c r="X603" s="442"/>
      <c r="Y603" s="442"/>
      <c r="Z603" s="442"/>
      <c r="AA603" s="376"/>
      <c r="AB603" s="363">
        <f>SUM(P603:AA603)</f>
        <v>0</v>
      </c>
      <c r="AC603" s="433"/>
    </row>
    <row r="604" spans="1:29" ht="46.5" customHeight="1" x14ac:dyDescent="0.25">
      <c r="A604" s="571"/>
      <c r="B604" s="443" t="s">
        <v>618</v>
      </c>
      <c r="C604" s="436"/>
      <c r="D604" s="436"/>
      <c r="E604" s="436">
        <v>1</v>
      </c>
      <c r="F604" s="436"/>
      <c r="G604" s="436"/>
      <c r="H604" s="436">
        <v>1</v>
      </c>
      <c r="I604" s="436"/>
      <c r="J604" s="436"/>
      <c r="K604" s="436"/>
      <c r="L604" s="436"/>
      <c r="M604" s="436"/>
      <c r="N604" s="436"/>
      <c r="O604" s="451">
        <f t="shared" si="56"/>
        <v>2</v>
      </c>
      <c r="P604" s="444"/>
      <c r="Q604" s="442"/>
      <c r="R604" s="448">
        <v>400000</v>
      </c>
      <c r="S604" s="448"/>
      <c r="T604" s="448"/>
      <c r="U604" s="442">
        <v>400000</v>
      </c>
      <c r="V604" s="442"/>
      <c r="W604" s="442"/>
      <c r="X604" s="442"/>
      <c r="Y604" s="442"/>
      <c r="Z604" s="442"/>
      <c r="AA604" s="376"/>
      <c r="AB604" s="363">
        <f>SUM(Q604:AA604)</f>
        <v>800000</v>
      </c>
      <c r="AC604" s="433"/>
    </row>
    <row r="605" spans="1:29" x14ac:dyDescent="0.25">
      <c r="A605" s="571"/>
      <c r="B605" s="445" t="s">
        <v>613</v>
      </c>
      <c r="C605" s="436"/>
      <c r="D605" s="436"/>
      <c r="E605" s="436">
        <v>35</v>
      </c>
      <c r="F605" s="436"/>
      <c r="G605" s="436"/>
      <c r="H605" s="436">
        <v>35</v>
      </c>
      <c r="I605" s="436"/>
      <c r="J605" s="436"/>
      <c r="K605" s="436"/>
      <c r="L605" s="436"/>
      <c r="M605" s="436"/>
      <c r="N605" s="436"/>
      <c r="O605" s="451">
        <f t="shared" si="56"/>
        <v>70</v>
      </c>
      <c r="P605" s="442"/>
      <c r="Q605" s="442"/>
      <c r="R605" s="442"/>
      <c r="S605" s="442"/>
      <c r="T605" s="442"/>
      <c r="U605" s="442"/>
      <c r="V605" s="442"/>
      <c r="W605" s="442"/>
      <c r="X605" s="442"/>
      <c r="Y605" s="442"/>
      <c r="Z605" s="442"/>
      <c r="AA605" s="376"/>
      <c r="AB605" s="363">
        <f>SUM(P605:AA605)</f>
        <v>0</v>
      </c>
      <c r="AC605" s="433"/>
    </row>
    <row r="606" spans="1:29" ht="30" x14ac:dyDescent="0.25">
      <c r="A606" s="571"/>
      <c r="B606" s="443" t="s">
        <v>619</v>
      </c>
      <c r="C606" s="436"/>
      <c r="D606" s="436"/>
      <c r="E606" s="436"/>
      <c r="F606" s="436"/>
      <c r="G606" s="436"/>
      <c r="H606" s="436"/>
      <c r="I606" s="436">
        <v>1</v>
      </c>
      <c r="J606" s="436"/>
      <c r="K606" s="436"/>
      <c r="L606" s="436"/>
      <c r="M606" s="436"/>
      <c r="N606" s="436"/>
      <c r="O606" s="451">
        <f t="shared" si="56"/>
        <v>1</v>
      </c>
      <c r="P606" s="442"/>
      <c r="Q606" s="442"/>
      <c r="R606" s="442"/>
      <c r="S606" s="442"/>
      <c r="T606" s="442"/>
      <c r="U606" s="444"/>
      <c r="V606" s="442">
        <v>400000</v>
      </c>
      <c r="W606" s="442"/>
      <c r="X606" s="442"/>
      <c r="Y606" s="442"/>
      <c r="Z606" s="442"/>
      <c r="AA606" s="376"/>
      <c r="AB606" s="363">
        <f>SUM(P606:AA606)</f>
        <v>400000</v>
      </c>
      <c r="AC606" s="433"/>
    </row>
    <row r="607" spans="1:29" x14ac:dyDescent="0.25">
      <c r="A607" s="571"/>
      <c r="B607" s="445" t="s">
        <v>613</v>
      </c>
      <c r="C607" s="436"/>
      <c r="D607" s="436"/>
      <c r="E607" s="436"/>
      <c r="F607" s="436"/>
      <c r="G607" s="436"/>
      <c r="H607" s="436"/>
      <c r="I607" s="436">
        <v>40</v>
      </c>
      <c r="J607" s="436"/>
      <c r="K607" s="436"/>
      <c r="L607" s="436"/>
      <c r="M607" s="436"/>
      <c r="N607" s="436"/>
      <c r="O607" s="451">
        <f t="shared" si="56"/>
        <v>40</v>
      </c>
      <c r="P607" s="442"/>
      <c r="Q607" s="442"/>
      <c r="R607" s="442"/>
      <c r="S607" s="442"/>
      <c r="T607" s="442"/>
      <c r="U607" s="442"/>
      <c r="V607" s="442"/>
      <c r="W607" s="442"/>
      <c r="X607" s="442"/>
      <c r="Y607" s="442"/>
      <c r="Z607" s="442"/>
      <c r="AA607" s="376"/>
      <c r="AB607" s="363">
        <f>SUM(P607:AA607)</f>
        <v>0</v>
      </c>
      <c r="AC607" s="433"/>
    </row>
    <row r="608" spans="1:29" ht="30" x14ac:dyDescent="0.25">
      <c r="A608" s="572" t="s">
        <v>620</v>
      </c>
      <c r="B608" s="452" t="s">
        <v>621</v>
      </c>
      <c r="C608" s="453"/>
      <c r="D608" s="453"/>
      <c r="E608" s="453"/>
      <c r="F608" s="453"/>
      <c r="G608" s="453"/>
      <c r="H608" s="453"/>
      <c r="I608" s="454"/>
      <c r="J608" s="453">
        <v>1</v>
      </c>
      <c r="K608" s="453">
        <v>1</v>
      </c>
      <c r="L608" s="259"/>
      <c r="M608" s="453"/>
      <c r="N608" s="259"/>
      <c r="O608" s="451">
        <f t="shared" si="56"/>
        <v>2</v>
      </c>
      <c r="P608" s="455"/>
      <c r="Q608" s="455"/>
      <c r="R608" s="455"/>
      <c r="S608" s="455"/>
      <c r="T608" s="455"/>
      <c r="U608" s="455"/>
      <c r="V608" s="455"/>
      <c r="W608" s="455">
        <v>280000</v>
      </c>
      <c r="X608" s="455">
        <v>280000</v>
      </c>
      <c r="Y608" s="455"/>
      <c r="Z608" s="455"/>
      <c r="AA608" s="456">
        <f>P608+R608</f>
        <v>0</v>
      </c>
      <c r="AB608" s="363">
        <f>SUM(P608:AA608)</f>
        <v>560000</v>
      </c>
      <c r="AC608" s="457"/>
    </row>
    <row r="609" spans="1:29" x14ac:dyDescent="0.25">
      <c r="A609" s="573"/>
      <c r="B609" s="458" t="s">
        <v>613</v>
      </c>
      <c r="C609" s="235"/>
      <c r="D609" s="235"/>
      <c r="E609" s="235"/>
      <c r="F609" s="235"/>
      <c r="G609" s="235"/>
      <c r="H609" s="235"/>
      <c r="I609" s="235"/>
      <c r="J609" s="235">
        <v>30</v>
      </c>
      <c r="K609" s="235">
        <v>30</v>
      </c>
      <c r="L609" s="65"/>
      <c r="M609" s="235"/>
      <c r="N609" s="65"/>
      <c r="O609" s="451">
        <f t="shared" si="56"/>
        <v>60</v>
      </c>
      <c r="P609" s="459"/>
      <c r="Q609" s="459"/>
      <c r="R609" s="460"/>
      <c r="S609" s="460"/>
      <c r="T609" s="460"/>
      <c r="U609" s="460"/>
      <c r="V609" s="460"/>
      <c r="W609" s="460"/>
      <c r="X609" s="460"/>
      <c r="Y609" s="460"/>
      <c r="Z609" s="460"/>
      <c r="AA609" s="407"/>
      <c r="AB609" s="363">
        <f>SUM(P609:AA609)</f>
        <v>0</v>
      </c>
      <c r="AC609" s="457"/>
    </row>
    <row r="610" spans="1:29" ht="72" customHeight="1" x14ac:dyDescent="0.25">
      <c r="A610" s="573"/>
      <c r="B610" s="461" t="s">
        <v>622</v>
      </c>
      <c r="C610" s="235"/>
      <c r="D610" s="235">
        <v>1</v>
      </c>
      <c r="E610" s="235"/>
      <c r="F610" s="235"/>
      <c r="G610" s="235"/>
      <c r="H610" s="235"/>
      <c r="I610" s="235"/>
      <c r="J610" s="235"/>
      <c r="K610" s="235"/>
      <c r="L610" s="235"/>
      <c r="M610" s="235"/>
      <c r="N610" s="235"/>
      <c r="O610" s="451">
        <f t="shared" si="56"/>
        <v>1</v>
      </c>
      <c r="P610" s="462"/>
      <c r="Q610" s="463">
        <v>215000</v>
      </c>
      <c r="R610" s="460"/>
      <c r="S610" s="460"/>
      <c r="T610" s="460"/>
      <c r="U610" s="460"/>
      <c r="V610" s="460"/>
      <c r="W610" s="460"/>
      <c r="X610" s="460"/>
      <c r="Y610" s="460"/>
      <c r="Z610" s="460"/>
      <c r="AA610" s="420"/>
      <c r="AB610" s="363">
        <f>SUM(Q610:AA610)</f>
        <v>215000</v>
      </c>
      <c r="AC610" s="568"/>
    </row>
    <row r="611" spans="1:29" x14ac:dyDescent="0.25">
      <c r="A611" s="573"/>
      <c r="B611" s="458" t="s">
        <v>613</v>
      </c>
      <c r="C611" s="235"/>
      <c r="D611" s="235">
        <v>48</v>
      </c>
      <c r="E611" s="235"/>
      <c r="F611" s="235"/>
      <c r="G611" s="235"/>
      <c r="H611" s="235"/>
      <c r="I611" s="235"/>
      <c r="J611" s="235"/>
      <c r="K611" s="235"/>
      <c r="L611" s="235"/>
      <c r="M611" s="235"/>
      <c r="N611" s="235"/>
      <c r="O611" s="451">
        <f t="shared" si="56"/>
        <v>48</v>
      </c>
      <c r="P611" s="460"/>
      <c r="Q611" s="460"/>
      <c r="R611" s="460"/>
      <c r="S611" s="460"/>
      <c r="T611" s="460"/>
      <c r="U611" s="460"/>
      <c r="V611" s="460"/>
      <c r="W611" s="460"/>
      <c r="X611" s="460"/>
      <c r="Y611" s="460"/>
      <c r="Z611" s="460"/>
      <c r="AA611" s="407"/>
      <c r="AB611" s="363">
        <f t="shared" ref="AB611:AB618" si="57">SUM(P611:AA611)</f>
        <v>0</v>
      </c>
      <c r="AC611" s="568"/>
    </row>
    <row r="612" spans="1:29" ht="30" x14ac:dyDescent="0.25">
      <c r="A612" s="573"/>
      <c r="B612" s="461" t="s">
        <v>623</v>
      </c>
      <c r="C612" s="249">
        <v>1</v>
      </c>
      <c r="D612" s="249"/>
      <c r="E612" s="249"/>
      <c r="F612" s="249"/>
      <c r="G612" s="249"/>
      <c r="H612" s="249"/>
      <c r="I612" s="249"/>
      <c r="J612" s="249"/>
      <c r="K612" s="249"/>
      <c r="L612" s="249"/>
      <c r="M612" s="249"/>
      <c r="N612" s="249"/>
      <c r="O612" s="451">
        <f t="shared" si="56"/>
        <v>1</v>
      </c>
      <c r="P612" s="459">
        <v>350000</v>
      </c>
      <c r="Q612" s="459"/>
      <c r="R612" s="460"/>
      <c r="S612" s="460"/>
      <c r="T612" s="460"/>
      <c r="U612" s="460"/>
      <c r="V612" s="460"/>
      <c r="W612" s="460"/>
      <c r="X612" s="460"/>
      <c r="Y612" s="460"/>
      <c r="Z612" s="460"/>
      <c r="AA612" s="407"/>
      <c r="AB612" s="363">
        <f t="shared" si="57"/>
        <v>350000</v>
      </c>
      <c r="AC612" s="568"/>
    </row>
    <row r="613" spans="1:29" x14ac:dyDescent="0.25">
      <c r="A613" s="573"/>
      <c r="B613" s="464" t="s">
        <v>613</v>
      </c>
      <c r="C613" s="235">
        <v>70</v>
      </c>
      <c r="D613" s="235"/>
      <c r="E613" s="235"/>
      <c r="F613" s="235"/>
      <c r="G613" s="235"/>
      <c r="H613" s="235"/>
      <c r="I613" s="235"/>
      <c r="J613" s="235"/>
      <c r="K613" s="235"/>
      <c r="L613" s="235"/>
      <c r="M613" s="235"/>
      <c r="N613" s="235"/>
      <c r="O613" s="451">
        <f t="shared" si="56"/>
        <v>70</v>
      </c>
      <c r="P613" s="61"/>
      <c r="Q613" s="61"/>
      <c r="R613" s="61"/>
      <c r="S613" s="61"/>
      <c r="T613" s="61"/>
      <c r="U613" s="61"/>
      <c r="V613" s="61"/>
      <c r="W613" s="61"/>
      <c r="X613" s="61"/>
      <c r="Y613" s="61"/>
      <c r="Z613" s="61"/>
      <c r="AA613" s="409"/>
      <c r="AB613" s="363">
        <f t="shared" si="57"/>
        <v>0</v>
      </c>
      <c r="AC613" s="568"/>
    </row>
    <row r="614" spans="1:29" ht="30" x14ac:dyDescent="0.25">
      <c r="A614" s="573"/>
      <c r="B614" s="465" t="s">
        <v>624</v>
      </c>
      <c r="C614" s="235"/>
      <c r="D614" s="235"/>
      <c r="E614" s="235"/>
      <c r="F614" s="235"/>
      <c r="G614" s="235"/>
      <c r="H614" s="235"/>
      <c r="I614" s="235">
        <v>1</v>
      </c>
      <c r="J614" s="235"/>
      <c r="K614" s="235"/>
      <c r="L614" s="235"/>
      <c r="M614" s="235"/>
      <c r="N614" s="235"/>
      <c r="O614" s="451">
        <f t="shared" si="56"/>
        <v>1</v>
      </c>
      <c r="P614" s="460"/>
      <c r="Q614" s="460"/>
      <c r="R614" s="460"/>
      <c r="S614" s="460"/>
      <c r="T614" s="460"/>
      <c r="U614" s="462"/>
      <c r="V614" s="459">
        <f>600000-245000</f>
        <v>355000</v>
      </c>
      <c r="W614" s="459"/>
      <c r="X614" s="459"/>
      <c r="Y614" s="459"/>
      <c r="Z614" s="459"/>
      <c r="AA614" s="420"/>
      <c r="AB614" s="363">
        <f t="shared" si="57"/>
        <v>355000</v>
      </c>
      <c r="AC614" s="568"/>
    </row>
    <row r="615" spans="1:29" x14ac:dyDescent="0.25">
      <c r="A615" s="573"/>
      <c r="B615" s="466" t="s">
        <v>613</v>
      </c>
      <c r="C615" s="235"/>
      <c r="D615" s="235"/>
      <c r="E615" s="235"/>
      <c r="F615" s="235"/>
      <c r="G615" s="235"/>
      <c r="H615" s="235"/>
      <c r="I615" s="235">
        <v>58</v>
      </c>
      <c r="J615" s="235"/>
      <c r="K615" s="235"/>
      <c r="L615" s="235"/>
      <c r="M615" s="235"/>
      <c r="N615" s="235"/>
      <c r="O615" s="451">
        <f t="shared" si="56"/>
        <v>58</v>
      </c>
      <c r="P615" s="460"/>
      <c r="Q615" s="460"/>
      <c r="R615" s="460"/>
      <c r="S615" s="460"/>
      <c r="T615" s="460"/>
      <c r="U615" s="459"/>
      <c r="V615" s="459"/>
      <c r="W615" s="459"/>
      <c r="X615" s="459"/>
      <c r="Y615" s="459"/>
      <c r="Z615" s="459"/>
      <c r="AA615" s="420"/>
      <c r="AB615" s="363">
        <f t="shared" si="57"/>
        <v>0</v>
      </c>
      <c r="AC615" s="568"/>
    </row>
    <row r="616" spans="1:29" ht="45" x14ac:dyDescent="0.25">
      <c r="A616" s="573"/>
      <c r="B616" s="465" t="s">
        <v>625</v>
      </c>
      <c r="C616" s="235"/>
      <c r="D616" s="235"/>
      <c r="E616" s="235"/>
      <c r="F616" s="235"/>
      <c r="G616" s="235"/>
      <c r="H616" s="235"/>
      <c r="I616" s="235"/>
      <c r="J616" s="235"/>
      <c r="K616" s="235"/>
      <c r="L616" s="436"/>
      <c r="M616" s="436">
        <v>1</v>
      </c>
      <c r="N616" s="235"/>
      <c r="O616" s="451">
        <v>1</v>
      </c>
      <c r="P616" s="460"/>
      <c r="Q616" s="460"/>
      <c r="R616" s="460"/>
      <c r="S616" s="460"/>
      <c r="T616" s="460"/>
      <c r="U616" s="459"/>
      <c r="V616" s="459"/>
      <c r="W616" s="459"/>
      <c r="X616" s="462"/>
      <c r="Y616" s="467"/>
      <c r="Z616" s="459">
        <v>300000</v>
      </c>
      <c r="AA616" s="420"/>
      <c r="AB616" s="363">
        <f t="shared" si="57"/>
        <v>300000</v>
      </c>
      <c r="AC616" s="568"/>
    </row>
    <row r="617" spans="1:29" x14ac:dyDescent="0.25">
      <c r="A617" s="574"/>
      <c r="B617" s="466" t="s">
        <v>613</v>
      </c>
      <c r="C617" s="235"/>
      <c r="D617" s="235"/>
      <c r="E617" s="235"/>
      <c r="F617" s="235"/>
      <c r="G617" s="235"/>
      <c r="H617" s="235"/>
      <c r="I617" s="235"/>
      <c r="J617" s="235"/>
      <c r="K617" s="235"/>
      <c r="L617" s="436"/>
      <c r="M617" s="436">
        <v>35</v>
      </c>
      <c r="N617" s="235"/>
      <c r="O617" s="451">
        <v>35</v>
      </c>
      <c r="P617" s="460"/>
      <c r="Q617" s="460"/>
      <c r="R617" s="460"/>
      <c r="S617" s="460"/>
      <c r="T617" s="460"/>
      <c r="U617" s="459"/>
      <c r="V617" s="459"/>
      <c r="W617" s="459"/>
      <c r="X617" s="459"/>
      <c r="Y617" s="459"/>
      <c r="Z617" s="459"/>
      <c r="AA617" s="420"/>
      <c r="AB617" s="363">
        <f t="shared" si="57"/>
        <v>0</v>
      </c>
      <c r="AC617" s="568"/>
    </row>
    <row r="618" spans="1:29" ht="45" x14ac:dyDescent="0.25">
      <c r="A618" s="565" t="s">
        <v>626</v>
      </c>
      <c r="B618" s="465" t="s">
        <v>627</v>
      </c>
      <c r="C618" s="235"/>
      <c r="D618" s="235"/>
      <c r="E618" s="235">
        <v>4</v>
      </c>
      <c r="F618" s="235">
        <v>3</v>
      </c>
      <c r="G618" s="235">
        <v>5</v>
      </c>
      <c r="H618" s="235">
        <v>5</v>
      </c>
      <c r="I618" s="235">
        <v>5</v>
      </c>
      <c r="J618" s="235">
        <v>5</v>
      </c>
      <c r="K618" s="235">
        <v>5</v>
      </c>
      <c r="L618" s="235">
        <v>5</v>
      </c>
      <c r="M618" s="235">
        <v>5</v>
      </c>
      <c r="N618" s="235"/>
      <c r="O618" s="451">
        <f t="shared" si="56"/>
        <v>37</v>
      </c>
      <c r="P618" s="459"/>
      <c r="Q618" s="459"/>
      <c r="R618" s="459">
        <v>30000</v>
      </c>
      <c r="S618" s="459">
        <v>13750</v>
      </c>
      <c r="T618" s="459">
        <v>13750</v>
      </c>
      <c r="U618" s="459">
        <v>13750</v>
      </c>
      <c r="V618" s="459">
        <v>13750</v>
      </c>
      <c r="W618" s="459">
        <v>13750</v>
      </c>
      <c r="X618" s="459">
        <v>13750</v>
      </c>
      <c r="Y618" s="459">
        <v>13750</v>
      </c>
      <c r="Z618" s="459">
        <v>13750</v>
      </c>
      <c r="AA618" s="459"/>
      <c r="AB618" s="363">
        <f t="shared" si="57"/>
        <v>140000</v>
      </c>
      <c r="AC618" s="457"/>
    </row>
    <row r="619" spans="1:29" x14ac:dyDescent="0.25">
      <c r="A619" s="565"/>
      <c r="B619" s="468" t="s">
        <v>613</v>
      </c>
      <c r="C619" s="65"/>
      <c r="D619" s="65"/>
      <c r="E619" s="65">
        <v>160</v>
      </c>
      <c r="F619" s="65">
        <v>120</v>
      </c>
      <c r="G619" s="65">
        <v>200</v>
      </c>
      <c r="H619" s="65">
        <v>200</v>
      </c>
      <c r="I619" s="65">
        <v>200</v>
      </c>
      <c r="J619" s="65">
        <v>200</v>
      </c>
      <c r="K619" s="65">
        <v>200</v>
      </c>
      <c r="L619" s="65">
        <v>200</v>
      </c>
      <c r="M619" s="65">
        <v>200</v>
      </c>
      <c r="N619" s="65"/>
      <c r="O619" s="451">
        <f t="shared" si="56"/>
        <v>1480</v>
      </c>
      <c r="P619" s="459"/>
      <c r="Q619" s="459"/>
      <c r="R619" s="459"/>
      <c r="S619" s="459"/>
      <c r="T619" s="459"/>
      <c r="U619" s="459"/>
      <c r="V619" s="459"/>
      <c r="W619" s="459">
        <f>V619/8</f>
        <v>0</v>
      </c>
      <c r="X619" s="459"/>
      <c r="Y619" s="459"/>
      <c r="Z619" s="459"/>
      <c r="AA619" s="407"/>
      <c r="AB619" s="363"/>
      <c r="AC619" s="457"/>
    </row>
    <row r="620" spans="1:29" ht="34.5" customHeight="1" x14ac:dyDescent="0.25">
      <c r="A620" s="565" t="s">
        <v>628</v>
      </c>
      <c r="B620" s="469" t="s">
        <v>629</v>
      </c>
      <c r="C620" s="235"/>
      <c r="D620" s="235"/>
      <c r="E620" s="235"/>
      <c r="F620" s="235"/>
      <c r="G620" s="235"/>
      <c r="H620" s="235"/>
      <c r="I620" s="235"/>
      <c r="J620" s="235"/>
      <c r="K620" s="235"/>
      <c r="L620" s="436"/>
      <c r="M620" s="235"/>
      <c r="N620" s="436">
        <v>1</v>
      </c>
      <c r="O620" s="451">
        <v>1</v>
      </c>
      <c r="P620" s="460"/>
      <c r="Q620" s="460"/>
      <c r="R620" s="460"/>
      <c r="S620" s="460"/>
      <c r="T620" s="460"/>
      <c r="U620" s="460"/>
      <c r="V620" s="460"/>
      <c r="W620" s="460"/>
      <c r="X620" s="470"/>
      <c r="Y620" s="471"/>
      <c r="Z620" s="471"/>
      <c r="AA620" s="459">
        <v>1500000</v>
      </c>
      <c r="AB620" s="363">
        <f t="shared" ref="AB620:AB628" si="58">SUM(P620:AA620)</f>
        <v>1500000</v>
      </c>
      <c r="AC620" s="457"/>
    </row>
    <row r="621" spans="1:29" x14ac:dyDescent="0.25">
      <c r="A621" s="565"/>
      <c r="B621" s="472" t="s">
        <v>613</v>
      </c>
      <c r="C621" s="235"/>
      <c r="D621" s="235"/>
      <c r="E621" s="235"/>
      <c r="F621" s="235"/>
      <c r="G621" s="235"/>
      <c r="H621" s="235"/>
      <c r="I621" s="235"/>
      <c r="J621" s="235"/>
      <c r="K621" s="235"/>
      <c r="L621" s="436"/>
      <c r="M621" s="235"/>
      <c r="N621" s="436">
        <v>200</v>
      </c>
      <c r="O621" s="451">
        <v>200</v>
      </c>
      <c r="P621" s="460"/>
      <c r="Q621" s="460"/>
      <c r="R621" s="460"/>
      <c r="S621" s="460"/>
      <c r="T621" s="460"/>
      <c r="U621" s="460"/>
      <c r="V621" s="460"/>
      <c r="W621" s="460"/>
      <c r="X621" s="460"/>
      <c r="Y621" s="460"/>
      <c r="Z621" s="460"/>
      <c r="AA621" s="407"/>
      <c r="AB621" s="363">
        <f t="shared" si="58"/>
        <v>0</v>
      </c>
      <c r="AC621" s="457"/>
    </row>
    <row r="622" spans="1:29" ht="36.75" customHeight="1" x14ac:dyDescent="0.25">
      <c r="A622" s="566" t="s">
        <v>630</v>
      </c>
      <c r="B622" s="473" t="s">
        <v>631</v>
      </c>
      <c r="C622" s="235">
        <v>1</v>
      </c>
      <c r="D622" s="235"/>
      <c r="E622" s="235"/>
      <c r="F622" s="235"/>
      <c r="G622" s="235"/>
      <c r="H622" s="235"/>
      <c r="I622" s="235"/>
      <c r="J622" s="235"/>
      <c r="K622" s="235"/>
      <c r="L622" s="235"/>
      <c r="M622" s="235"/>
      <c r="N622" s="235"/>
      <c r="O622" s="451">
        <f t="shared" si="56"/>
        <v>1</v>
      </c>
      <c r="P622" s="459">
        <v>1500000</v>
      </c>
      <c r="Q622" s="459"/>
      <c r="R622" s="460"/>
      <c r="S622" s="460"/>
      <c r="T622" s="460"/>
      <c r="U622" s="460"/>
      <c r="V622" s="460"/>
      <c r="W622" s="460"/>
      <c r="X622" s="470"/>
      <c r="Y622" s="460"/>
      <c r="Z622" s="460"/>
      <c r="AA622" s="460"/>
      <c r="AB622" s="363">
        <f t="shared" si="58"/>
        <v>1500000</v>
      </c>
      <c r="AC622" s="568"/>
    </row>
    <row r="623" spans="1:29" x14ac:dyDescent="0.25">
      <c r="A623" s="567"/>
      <c r="B623" s="474" t="s">
        <v>632</v>
      </c>
      <c r="C623" s="235">
        <v>500</v>
      </c>
      <c r="D623" s="235"/>
      <c r="E623" s="235"/>
      <c r="F623" s="235"/>
      <c r="G623" s="235"/>
      <c r="H623" s="235"/>
      <c r="I623" s="235"/>
      <c r="J623" s="235"/>
      <c r="K623" s="235"/>
      <c r="L623" s="235"/>
      <c r="M623" s="235"/>
      <c r="N623" s="235"/>
      <c r="O623" s="451">
        <f t="shared" si="56"/>
        <v>500</v>
      </c>
      <c r="P623" s="459"/>
      <c r="Q623" s="459"/>
      <c r="R623" s="460"/>
      <c r="S623" s="460"/>
      <c r="T623" s="460"/>
      <c r="U623" s="460"/>
      <c r="V623" s="460"/>
      <c r="W623" s="460"/>
      <c r="X623" s="460"/>
      <c r="Y623" s="460"/>
      <c r="Z623" s="460"/>
      <c r="AA623" s="407"/>
      <c r="AB623" s="363">
        <f t="shared" si="58"/>
        <v>0</v>
      </c>
      <c r="AC623" s="568"/>
    </row>
    <row r="624" spans="1:29" ht="30" x14ac:dyDescent="0.25">
      <c r="A624" s="566" t="s">
        <v>633</v>
      </c>
      <c r="B624" s="475" t="s">
        <v>634</v>
      </c>
      <c r="C624" s="235">
        <v>1</v>
      </c>
      <c r="D624" s="235"/>
      <c r="E624" s="235"/>
      <c r="F624" s="235"/>
      <c r="G624" s="235"/>
      <c r="H624" s="235"/>
      <c r="I624" s="235"/>
      <c r="J624" s="235"/>
      <c r="K624" s="235"/>
      <c r="L624" s="235"/>
      <c r="M624" s="235"/>
      <c r="N624" s="235"/>
      <c r="O624" s="451">
        <v>1</v>
      </c>
      <c r="P624" s="459">
        <v>250000</v>
      </c>
      <c r="Q624" s="459"/>
      <c r="R624" s="460"/>
      <c r="S624" s="460"/>
      <c r="T624" s="460"/>
      <c r="U624" s="460"/>
      <c r="V624" s="460"/>
      <c r="W624" s="460"/>
      <c r="X624" s="460"/>
      <c r="Y624" s="460"/>
      <c r="Z624" s="460"/>
      <c r="AA624" s="407"/>
      <c r="AB624" s="363">
        <f t="shared" si="58"/>
        <v>250000</v>
      </c>
      <c r="AC624" s="457"/>
    </row>
    <row r="625" spans="1:29" x14ac:dyDescent="0.25">
      <c r="A625" s="567"/>
      <c r="B625" s="474" t="s">
        <v>632</v>
      </c>
      <c r="C625" s="235">
        <v>70</v>
      </c>
      <c r="D625" s="235"/>
      <c r="E625" s="235"/>
      <c r="F625" s="235"/>
      <c r="G625" s="235"/>
      <c r="H625" s="235"/>
      <c r="I625" s="235"/>
      <c r="J625" s="235"/>
      <c r="K625" s="235"/>
      <c r="L625" s="235"/>
      <c r="M625" s="235"/>
      <c r="N625" s="235"/>
      <c r="O625" s="451">
        <v>70</v>
      </c>
      <c r="P625" s="459"/>
      <c r="Q625" s="459"/>
      <c r="R625" s="460"/>
      <c r="S625" s="460"/>
      <c r="T625" s="460"/>
      <c r="U625" s="460"/>
      <c r="V625" s="460"/>
      <c r="W625" s="460"/>
      <c r="X625" s="460"/>
      <c r="Y625" s="460"/>
      <c r="Z625" s="460"/>
      <c r="AA625" s="407"/>
      <c r="AB625" s="363">
        <f t="shared" si="58"/>
        <v>0</v>
      </c>
      <c r="AC625" s="457"/>
    </row>
    <row r="626" spans="1:29" x14ac:dyDescent="0.25">
      <c r="A626" s="476" t="s">
        <v>333</v>
      </c>
      <c r="B626" s="474"/>
      <c r="C626" s="235">
        <v>1</v>
      </c>
      <c r="D626" s="235">
        <v>1</v>
      </c>
      <c r="E626" s="235">
        <v>1</v>
      </c>
      <c r="F626" s="235">
        <v>1</v>
      </c>
      <c r="G626" s="235">
        <v>1</v>
      </c>
      <c r="H626" s="235">
        <v>1</v>
      </c>
      <c r="I626" s="235">
        <v>1</v>
      </c>
      <c r="J626" s="235">
        <v>1</v>
      </c>
      <c r="K626" s="235">
        <v>1</v>
      </c>
      <c r="L626" s="235">
        <v>1</v>
      </c>
      <c r="M626" s="235">
        <v>1</v>
      </c>
      <c r="N626" s="235">
        <v>1</v>
      </c>
      <c r="O626" s="451">
        <v>12</v>
      </c>
      <c r="P626" s="477">
        <v>20833</v>
      </c>
      <c r="Q626" s="477">
        <v>20833</v>
      </c>
      <c r="R626" s="477">
        <v>20833</v>
      </c>
      <c r="S626" s="477">
        <v>20833</v>
      </c>
      <c r="T626" s="477">
        <v>20833</v>
      </c>
      <c r="U626" s="477">
        <v>20833</v>
      </c>
      <c r="V626" s="477">
        <v>20833</v>
      </c>
      <c r="W626" s="477">
        <v>20833</v>
      </c>
      <c r="X626" s="477">
        <v>20833</v>
      </c>
      <c r="Y626" s="477">
        <v>20833</v>
      </c>
      <c r="Z626" s="477">
        <v>20833</v>
      </c>
      <c r="AA626" s="477">
        <v>20837</v>
      </c>
      <c r="AB626" s="363">
        <f t="shared" si="58"/>
        <v>250000</v>
      </c>
      <c r="AC626" s="457"/>
    </row>
    <row r="627" spans="1:29" ht="90" x14ac:dyDescent="0.25">
      <c r="A627" s="478" t="s">
        <v>635</v>
      </c>
      <c r="B627" s="475"/>
      <c r="C627" s="479">
        <v>5</v>
      </c>
      <c r="D627" s="479">
        <v>5</v>
      </c>
      <c r="E627" s="479">
        <v>5</v>
      </c>
      <c r="F627" s="479">
        <v>5</v>
      </c>
      <c r="G627" s="479">
        <v>5</v>
      </c>
      <c r="H627" s="479">
        <v>5</v>
      </c>
      <c r="I627" s="479">
        <v>5</v>
      </c>
      <c r="J627" s="479">
        <v>5</v>
      </c>
      <c r="K627" s="479">
        <v>5</v>
      </c>
      <c r="L627" s="479">
        <v>5</v>
      </c>
      <c r="M627" s="479">
        <v>5</v>
      </c>
      <c r="N627" s="479">
        <v>5</v>
      </c>
      <c r="O627" s="451">
        <v>60</v>
      </c>
      <c r="P627" s="480">
        <v>66663</v>
      </c>
      <c r="Q627" s="480">
        <v>66667</v>
      </c>
      <c r="R627" s="480">
        <v>66667</v>
      </c>
      <c r="S627" s="480">
        <v>66667</v>
      </c>
      <c r="T627" s="480">
        <v>66667</v>
      </c>
      <c r="U627" s="480">
        <v>66667</v>
      </c>
      <c r="V627" s="480">
        <v>66667</v>
      </c>
      <c r="W627" s="480">
        <v>66667</v>
      </c>
      <c r="X627" s="480">
        <v>66667</v>
      </c>
      <c r="Y627" s="480">
        <v>66667</v>
      </c>
      <c r="Z627" s="480">
        <v>66667</v>
      </c>
      <c r="AA627" s="480">
        <v>66667</v>
      </c>
      <c r="AB627" s="363">
        <f t="shared" si="58"/>
        <v>800000</v>
      </c>
      <c r="AC627" s="457"/>
    </row>
    <row r="628" spans="1:29" ht="30" x14ac:dyDescent="0.25">
      <c r="A628" s="481" t="s">
        <v>636</v>
      </c>
      <c r="B628" s="475"/>
      <c r="C628" s="479"/>
      <c r="D628" s="479"/>
      <c r="E628" s="479"/>
      <c r="F628" s="479"/>
      <c r="G628" s="479"/>
      <c r="H628" s="479"/>
      <c r="I628" s="479"/>
      <c r="J628" s="479"/>
      <c r="K628" s="479"/>
      <c r="L628" s="479"/>
      <c r="M628" s="479"/>
      <c r="N628" s="479"/>
      <c r="O628" s="482"/>
      <c r="P628" s="480">
        <v>150000</v>
      </c>
      <c r="Q628" s="480"/>
      <c r="R628" s="480">
        <v>150000</v>
      </c>
      <c r="S628" s="480"/>
      <c r="T628" s="480"/>
      <c r="U628" s="480">
        <v>150000</v>
      </c>
      <c r="V628" s="480"/>
      <c r="W628" s="480"/>
      <c r="X628" s="480">
        <v>150000</v>
      </c>
      <c r="Y628" s="480"/>
      <c r="Z628" s="480"/>
      <c r="AA628" s="483"/>
      <c r="AB628" s="363">
        <f t="shared" si="58"/>
        <v>600000</v>
      </c>
      <c r="AC628" s="457"/>
    </row>
    <row r="629" spans="1:29" ht="21.75" customHeight="1" x14ac:dyDescent="0.25">
      <c r="A629" s="484" t="s">
        <v>637</v>
      </c>
      <c r="B629" s="485"/>
      <c r="C629" s="486"/>
      <c r="D629" s="486"/>
      <c r="E629" s="486"/>
      <c r="F629" s="486"/>
      <c r="G629" s="486"/>
      <c r="H629" s="486"/>
      <c r="I629" s="486"/>
      <c r="J629" s="486"/>
      <c r="K629" s="486"/>
      <c r="L629" s="486"/>
      <c r="M629" s="486"/>
      <c r="N629" s="486"/>
      <c r="O629" s="487"/>
      <c r="P629" s="488">
        <f t="shared" ref="P629:Z629" si="59">SUM(P594:P628)</f>
        <v>2337496</v>
      </c>
      <c r="Q629" s="488">
        <f t="shared" si="59"/>
        <v>1130500</v>
      </c>
      <c r="R629" s="488">
        <f t="shared" si="59"/>
        <v>995500</v>
      </c>
      <c r="S629" s="488">
        <f t="shared" si="59"/>
        <v>1029250</v>
      </c>
      <c r="T629" s="488">
        <f t="shared" si="59"/>
        <v>829250</v>
      </c>
      <c r="U629" s="488">
        <f t="shared" si="59"/>
        <v>979250</v>
      </c>
      <c r="V629" s="488">
        <f t="shared" si="59"/>
        <v>1384250</v>
      </c>
      <c r="W629" s="488">
        <f t="shared" si="59"/>
        <v>459250</v>
      </c>
      <c r="X629" s="488">
        <f t="shared" si="59"/>
        <v>609250</v>
      </c>
      <c r="Y629" s="488">
        <f t="shared" si="59"/>
        <v>179250</v>
      </c>
      <c r="Z629" s="488">
        <f t="shared" si="59"/>
        <v>479250</v>
      </c>
      <c r="AA629" s="488">
        <f>SUM(AA594:AA628)</f>
        <v>1587504</v>
      </c>
      <c r="AB629" s="488">
        <f>SUM(AB594:AB628)</f>
        <v>12000000</v>
      </c>
      <c r="AC629" s="489"/>
    </row>
    <row r="630" spans="1:29" ht="26.25" customHeight="1" x14ac:dyDescent="0.25">
      <c r="A630" s="490" t="s">
        <v>638</v>
      </c>
      <c r="B630" s="491"/>
      <c r="C630" s="235"/>
      <c r="D630" s="235"/>
      <c r="E630" s="235"/>
      <c r="F630" s="235"/>
      <c r="G630" s="235"/>
      <c r="H630" s="235"/>
      <c r="I630" s="235"/>
      <c r="J630" s="235"/>
      <c r="K630" s="235"/>
      <c r="L630" s="235"/>
      <c r="M630" s="235"/>
      <c r="N630" s="235"/>
      <c r="O630" s="492"/>
      <c r="P630" s="460"/>
      <c r="Q630" s="460"/>
      <c r="R630" s="460"/>
      <c r="S630" s="460"/>
      <c r="T630" s="460"/>
      <c r="U630" s="460"/>
      <c r="V630" s="460"/>
      <c r="W630" s="460"/>
      <c r="X630" s="460"/>
      <c r="Y630" s="460"/>
      <c r="Z630" s="460"/>
      <c r="AA630" s="407"/>
      <c r="AB630" s="459"/>
      <c r="AC630" s="459"/>
    </row>
    <row r="631" spans="1:29" x14ac:dyDescent="0.25">
      <c r="A631" s="384" t="s">
        <v>639</v>
      </c>
      <c r="B631" s="493" t="s">
        <v>640</v>
      </c>
      <c r="C631" s="346">
        <v>1</v>
      </c>
      <c r="D631" s="346"/>
      <c r="E631" s="346"/>
      <c r="F631" s="346"/>
      <c r="G631" s="346"/>
      <c r="H631" s="346"/>
      <c r="I631" s="346"/>
      <c r="J631" s="346"/>
      <c r="K631" s="346"/>
      <c r="L631" s="346"/>
      <c r="M631" s="346"/>
      <c r="N631" s="346"/>
      <c r="O631" s="352">
        <f>SUM(C631:L631)</f>
        <v>1</v>
      </c>
      <c r="P631" s="494"/>
      <c r="Q631" s="494"/>
      <c r="R631" s="494"/>
      <c r="S631" s="494"/>
      <c r="T631" s="494"/>
      <c r="U631" s="494"/>
      <c r="V631" s="494"/>
      <c r="W631" s="494"/>
      <c r="X631" s="494"/>
      <c r="Y631" s="494"/>
      <c r="Z631" s="494"/>
      <c r="AA631" s="407"/>
      <c r="AB631" s="494"/>
      <c r="AC631" s="494"/>
    </row>
    <row r="632" spans="1:29" x14ac:dyDescent="0.25">
      <c r="A632" s="384" t="s">
        <v>641</v>
      </c>
      <c r="B632" s="493" t="s">
        <v>642</v>
      </c>
      <c r="C632" s="495" t="s">
        <v>643</v>
      </c>
      <c r="D632" s="495" t="s">
        <v>643</v>
      </c>
      <c r="E632" s="495" t="s">
        <v>643</v>
      </c>
      <c r="F632" s="495" t="s">
        <v>643</v>
      </c>
      <c r="G632" s="495" t="s">
        <v>643</v>
      </c>
      <c r="H632" s="495" t="s">
        <v>643</v>
      </c>
      <c r="I632" s="495" t="s">
        <v>643</v>
      </c>
      <c r="J632" s="495" t="s">
        <v>643</v>
      </c>
      <c r="K632" s="495" t="s">
        <v>643</v>
      </c>
      <c r="L632" s="495" t="s">
        <v>643</v>
      </c>
      <c r="M632" s="495" t="s">
        <v>643</v>
      </c>
      <c r="N632" s="495" t="s">
        <v>643</v>
      </c>
      <c r="O632" s="496">
        <v>1</v>
      </c>
      <c r="P632" s="494"/>
      <c r="Q632" s="494"/>
      <c r="R632" s="494"/>
      <c r="S632" s="494"/>
      <c r="T632" s="494"/>
      <c r="U632" s="494"/>
      <c r="V632" s="494"/>
      <c r="W632" s="494"/>
      <c r="X632" s="494"/>
      <c r="Y632" s="494"/>
      <c r="Z632" s="494"/>
      <c r="AA632" s="407"/>
      <c r="AB632" s="494"/>
      <c r="AC632" s="494"/>
    </row>
    <row r="633" spans="1:29" ht="30" x14ac:dyDescent="0.25">
      <c r="A633" s="497" t="s">
        <v>644</v>
      </c>
      <c r="B633" s="498" t="s">
        <v>645</v>
      </c>
      <c r="C633" s="346">
        <v>1</v>
      </c>
      <c r="D633" s="346">
        <v>1</v>
      </c>
      <c r="E633" s="346">
        <v>1</v>
      </c>
      <c r="F633" s="346">
        <v>1</v>
      </c>
      <c r="G633" s="346">
        <v>1</v>
      </c>
      <c r="H633" s="346">
        <v>1</v>
      </c>
      <c r="I633" s="346">
        <v>1</v>
      </c>
      <c r="J633" s="346">
        <v>1</v>
      </c>
      <c r="K633" s="346">
        <v>1</v>
      </c>
      <c r="L633" s="346">
        <v>1</v>
      </c>
      <c r="M633" s="346">
        <v>1</v>
      </c>
      <c r="N633" s="346">
        <v>1</v>
      </c>
      <c r="O633" s="352">
        <v>12</v>
      </c>
      <c r="P633" s="499"/>
      <c r="Q633" s="499"/>
      <c r="R633" s="499"/>
      <c r="S633" s="499"/>
      <c r="T633" s="499"/>
      <c r="U633" s="499"/>
      <c r="V633" s="499"/>
      <c r="W633" s="499"/>
      <c r="X633" s="499"/>
      <c r="Y633" s="499"/>
      <c r="Z633" s="499"/>
      <c r="AA633" s="500"/>
      <c r="AB633" s="499"/>
      <c r="AC633" s="499"/>
    </row>
    <row r="634" spans="1:29" x14ac:dyDescent="0.25">
      <c r="A634" s="501" t="s">
        <v>646</v>
      </c>
      <c r="B634" s="502" t="s">
        <v>647</v>
      </c>
      <c r="C634" s="346">
        <v>10</v>
      </c>
      <c r="D634" s="346">
        <v>10</v>
      </c>
      <c r="E634" s="346">
        <v>10</v>
      </c>
      <c r="F634" s="346">
        <v>10</v>
      </c>
      <c r="G634" s="346">
        <v>10</v>
      </c>
      <c r="H634" s="346">
        <v>10</v>
      </c>
      <c r="I634" s="346">
        <v>10</v>
      </c>
      <c r="J634" s="346">
        <v>10</v>
      </c>
      <c r="K634" s="346">
        <v>10</v>
      </c>
      <c r="L634" s="346">
        <v>10</v>
      </c>
      <c r="M634" s="346">
        <v>10</v>
      </c>
      <c r="N634" s="346">
        <v>10</v>
      </c>
      <c r="O634" s="352">
        <v>120</v>
      </c>
      <c r="P634" s="494"/>
      <c r="Q634" s="494"/>
      <c r="R634" s="494"/>
      <c r="S634" s="494"/>
      <c r="T634" s="494"/>
      <c r="U634" s="494"/>
      <c r="V634" s="494"/>
      <c r="W634" s="494"/>
      <c r="X634" s="494"/>
      <c r="Y634" s="494"/>
      <c r="Z634" s="494"/>
      <c r="AA634" s="407"/>
      <c r="AB634" s="494"/>
      <c r="AC634" s="494"/>
    </row>
    <row r="635" spans="1:29" ht="30" x14ac:dyDescent="0.25">
      <c r="A635" s="503" t="s">
        <v>648</v>
      </c>
      <c r="B635" s="385" t="s">
        <v>649</v>
      </c>
      <c r="C635" s="346">
        <v>8</v>
      </c>
      <c r="D635" s="346">
        <v>8</v>
      </c>
      <c r="E635" s="346">
        <v>8</v>
      </c>
      <c r="F635" s="346">
        <v>8</v>
      </c>
      <c r="G635" s="346">
        <v>8</v>
      </c>
      <c r="H635" s="346">
        <v>8</v>
      </c>
      <c r="I635" s="346">
        <v>8</v>
      </c>
      <c r="J635" s="346">
        <v>8</v>
      </c>
      <c r="K635" s="346">
        <v>8</v>
      </c>
      <c r="L635" s="346">
        <v>8</v>
      </c>
      <c r="M635" s="346">
        <v>8</v>
      </c>
      <c r="N635" s="346">
        <v>8</v>
      </c>
      <c r="O635" s="352">
        <v>96</v>
      </c>
      <c r="P635" s="504"/>
      <c r="Q635" s="504"/>
      <c r="R635" s="494"/>
      <c r="S635" s="494"/>
      <c r="T635" s="494"/>
      <c r="U635" s="494"/>
      <c r="V635" s="494"/>
      <c r="W635" s="494"/>
      <c r="X635" s="494"/>
      <c r="Y635" s="494"/>
      <c r="Z635" s="494"/>
      <c r="AA635" s="407"/>
      <c r="AB635" s="494"/>
      <c r="AC635" s="494"/>
    </row>
    <row r="636" spans="1:29" s="510" customFormat="1" ht="18" customHeight="1" x14ac:dyDescent="0.25">
      <c r="A636" s="505" t="s">
        <v>174</v>
      </c>
      <c r="B636" s="506"/>
      <c r="C636" s="507"/>
      <c r="D636" s="507"/>
      <c r="E636" s="507"/>
      <c r="F636" s="507"/>
      <c r="G636" s="507"/>
      <c r="H636" s="507"/>
      <c r="I636" s="507"/>
      <c r="J636" s="507"/>
      <c r="K636" s="507"/>
      <c r="L636" s="507"/>
      <c r="M636" s="507"/>
      <c r="N636" s="507"/>
      <c r="O636" s="506"/>
      <c r="P636" s="508">
        <f t="shared" ref="P636:AB636" si="60">P629+P591</f>
        <v>4077496</v>
      </c>
      <c r="Q636" s="508">
        <f t="shared" si="60"/>
        <v>1675500</v>
      </c>
      <c r="R636" s="508">
        <f t="shared" si="60"/>
        <v>2390500</v>
      </c>
      <c r="S636" s="508">
        <f t="shared" si="60"/>
        <v>1919250</v>
      </c>
      <c r="T636" s="508">
        <f t="shared" si="60"/>
        <v>1374250</v>
      </c>
      <c r="U636" s="508">
        <f t="shared" si="60"/>
        <v>2374250</v>
      </c>
      <c r="V636" s="508">
        <f t="shared" si="60"/>
        <v>2774250</v>
      </c>
      <c r="W636" s="508">
        <f t="shared" si="60"/>
        <v>1004250</v>
      </c>
      <c r="X636" s="508">
        <f t="shared" si="60"/>
        <v>2004250</v>
      </c>
      <c r="Y636" s="508">
        <f t="shared" si="60"/>
        <v>1569250</v>
      </c>
      <c r="Z636" s="508">
        <f t="shared" si="60"/>
        <v>1024250</v>
      </c>
      <c r="AA636" s="508">
        <f t="shared" si="60"/>
        <v>2632504</v>
      </c>
      <c r="AB636" s="508">
        <f t="shared" si="60"/>
        <v>24820000</v>
      </c>
      <c r="AC636" s="509"/>
    </row>
    <row r="637" spans="1:29" ht="5.0999999999999996" customHeight="1" thickBot="1" x14ac:dyDescent="0.3">
      <c r="A637" s="511"/>
      <c r="B637" s="512"/>
      <c r="C637" s="513"/>
      <c r="D637" s="513"/>
      <c r="E637" s="513"/>
      <c r="F637" s="513"/>
      <c r="G637" s="513"/>
      <c r="H637" s="513"/>
      <c r="I637" s="513"/>
      <c r="J637" s="513"/>
      <c r="K637" s="513"/>
      <c r="L637" s="513"/>
      <c r="M637" s="513"/>
      <c r="N637" s="513"/>
      <c r="O637" s="512"/>
      <c r="P637" s="514"/>
      <c r="Q637" s="514"/>
      <c r="R637" s="514"/>
      <c r="S637" s="514"/>
      <c r="T637" s="514"/>
      <c r="U637" s="514"/>
      <c r="V637" s="514"/>
      <c r="W637" s="514"/>
      <c r="X637" s="514"/>
      <c r="Y637" s="514"/>
      <c r="Z637" s="514"/>
      <c r="AA637" s="514"/>
      <c r="AB637" s="514"/>
      <c r="AC637" s="222"/>
    </row>
    <row r="638" spans="1:29" ht="19.5" thickBot="1" x14ac:dyDescent="0.3">
      <c r="A638" s="515" t="s">
        <v>650</v>
      </c>
      <c r="B638" s="516"/>
      <c r="C638" s="517"/>
      <c r="D638" s="517"/>
      <c r="E638" s="517"/>
      <c r="F638" s="517"/>
      <c r="G638" s="517"/>
      <c r="H638" s="517"/>
      <c r="I638" s="517"/>
      <c r="J638" s="517"/>
      <c r="K638" s="517"/>
      <c r="L638" s="517"/>
      <c r="M638" s="517"/>
      <c r="N638" s="517"/>
      <c r="O638" s="516"/>
      <c r="P638" s="516"/>
      <c r="Q638" s="516"/>
      <c r="R638" s="516"/>
      <c r="S638" s="516"/>
      <c r="T638" s="516"/>
      <c r="U638" s="516"/>
      <c r="V638" s="516"/>
      <c r="W638" s="516"/>
      <c r="X638" s="516"/>
      <c r="Y638" s="516"/>
      <c r="Z638" s="516"/>
      <c r="AA638" s="516"/>
      <c r="AB638" s="516"/>
      <c r="AC638" s="97"/>
    </row>
    <row r="639" spans="1:29" ht="5.0999999999999996" customHeight="1" thickBot="1" x14ac:dyDescent="0.3">
      <c r="A639" s="518"/>
      <c r="B639" s="519"/>
      <c r="C639" s="520"/>
      <c r="D639" s="520"/>
      <c r="E639" s="520"/>
      <c r="F639" s="520"/>
      <c r="G639" s="520"/>
      <c r="H639" s="520"/>
      <c r="I639" s="520"/>
      <c r="J639" s="520"/>
      <c r="K639" s="520"/>
      <c r="L639" s="520"/>
      <c r="M639" s="520"/>
      <c r="N639" s="520"/>
      <c r="O639" s="519"/>
      <c r="P639" s="519"/>
      <c r="Q639" s="519"/>
      <c r="R639" s="519"/>
      <c r="S639" s="519"/>
      <c r="T639" s="519"/>
      <c r="U639" s="519"/>
      <c r="V639" s="519"/>
      <c r="W639" s="519"/>
      <c r="X639" s="519"/>
      <c r="Y639" s="519"/>
      <c r="Z639" s="519"/>
      <c r="AA639" s="519"/>
      <c r="AB639" s="519"/>
      <c r="AC639" s="227"/>
    </row>
    <row r="640" spans="1:29" ht="21.75" customHeight="1" x14ac:dyDescent="0.25">
      <c r="A640" s="521" t="s">
        <v>651</v>
      </c>
      <c r="B640" s="522"/>
      <c r="C640" s="522"/>
      <c r="D640" s="522"/>
      <c r="E640" s="522"/>
      <c r="F640" s="522"/>
      <c r="G640" s="522"/>
      <c r="H640" s="522"/>
      <c r="I640" s="522"/>
      <c r="J640" s="522"/>
      <c r="K640" s="522"/>
      <c r="L640" s="522"/>
      <c r="M640" s="522"/>
      <c r="N640" s="522"/>
      <c r="O640" s="522"/>
      <c r="P640" s="522"/>
      <c r="Q640" s="522"/>
      <c r="R640" s="522"/>
      <c r="S640" s="522"/>
      <c r="T640" s="522"/>
      <c r="U640" s="522"/>
      <c r="V640" s="522"/>
      <c r="W640" s="522"/>
      <c r="X640" s="522"/>
      <c r="Y640" s="522"/>
      <c r="Z640" s="522"/>
      <c r="AA640" s="522"/>
      <c r="AB640" s="522"/>
      <c r="AC640" s="523"/>
    </row>
    <row r="641" spans="1:29" ht="15.75" x14ac:dyDescent="0.25">
      <c r="A641" s="524"/>
      <c r="B641" s="522"/>
      <c r="C641" s="522"/>
      <c r="D641" s="522"/>
      <c r="E641" s="522"/>
      <c r="F641" s="522"/>
      <c r="G641" s="522"/>
      <c r="H641" s="522"/>
      <c r="I641" s="522"/>
      <c r="J641" s="522"/>
      <c r="K641" s="522"/>
      <c r="L641" s="522"/>
      <c r="M641" s="522"/>
      <c r="N641" s="522"/>
      <c r="O641" s="522"/>
      <c r="P641" s="522"/>
      <c r="Q641" s="522"/>
      <c r="R641" s="522"/>
      <c r="S641" s="522"/>
      <c r="T641" s="522"/>
      <c r="U641" s="522"/>
      <c r="V641" s="522"/>
      <c r="W641" s="522"/>
      <c r="X641" s="522"/>
      <c r="Y641" s="522"/>
      <c r="Z641" s="522"/>
      <c r="AA641" s="522"/>
      <c r="AB641" s="522"/>
      <c r="AC641" s="525"/>
    </row>
    <row r="642" spans="1:29" ht="14.25" customHeight="1" x14ac:dyDescent="0.25">
      <c r="A642" s="560" t="s">
        <v>652</v>
      </c>
      <c r="B642" s="526" t="s">
        <v>653</v>
      </c>
      <c r="C642" s="522"/>
      <c r="D642" s="522">
        <v>1</v>
      </c>
      <c r="E642" s="522"/>
      <c r="F642" s="522"/>
      <c r="G642" s="522"/>
      <c r="H642" s="522"/>
      <c r="I642" s="522">
        <v>1</v>
      </c>
      <c r="J642" s="522"/>
      <c r="K642" s="522"/>
      <c r="L642" s="522"/>
      <c r="M642" s="522"/>
      <c r="N642" s="522"/>
      <c r="O642" s="527">
        <f t="shared" ref="O642:O666" si="61">SUM(C642:N642)</f>
        <v>2</v>
      </c>
      <c r="P642" s="528">
        <f>166000/2</f>
        <v>83000</v>
      </c>
      <c r="Q642" s="528"/>
      <c r="R642" s="528"/>
      <c r="S642" s="528"/>
      <c r="T642" s="528"/>
      <c r="U642" s="528"/>
      <c r="V642" s="528">
        <v>83000</v>
      </c>
      <c r="W642" s="528"/>
      <c r="X642" s="528"/>
      <c r="Y642" s="528"/>
      <c r="Z642" s="528"/>
      <c r="AA642" s="528"/>
      <c r="AB642" s="529">
        <f t="shared" ref="AB642:AB650" si="62">SUM(P642:AA642)</f>
        <v>166000</v>
      </c>
      <c r="AC642" s="530"/>
    </row>
    <row r="643" spans="1:29" ht="14.25" customHeight="1" x14ac:dyDescent="0.25">
      <c r="A643" s="561"/>
      <c r="B643" s="526" t="s">
        <v>421</v>
      </c>
      <c r="C643" s="522"/>
      <c r="D643" s="522">
        <v>28</v>
      </c>
      <c r="E643" s="522"/>
      <c r="F643" s="522"/>
      <c r="G643" s="522"/>
      <c r="H643" s="522"/>
      <c r="I643" s="522">
        <v>28</v>
      </c>
      <c r="J643" s="522"/>
      <c r="K643" s="522"/>
      <c r="L643" s="522"/>
      <c r="M643" s="522"/>
      <c r="N643" s="522"/>
      <c r="O643" s="527">
        <f t="shared" si="61"/>
        <v>56</v>
      </c>
      <c r="P643" s="528"/>
      <c r="Q643" s="528"/>
      <c r="R643" s="528"/>
      <c r="S643" s="528"/>
      <c r="T643" s="528"/>
      <c r="U643" s="528"/>
      <c r="V643" s="528"/>
      <c r="W643" s="528"/>
      <c r="X643" s="528"/>
      <c r="Y643" s="528"/>
      <c r="Z643" s="528"/>
      <c r="AA643" s="528"/>
      <c r="AB643" s="529"/>
      <c r="AC643" s="525"/>
    </row>
    <row r="644" spans="1:29" ht="15" customHeight="1" x14ac:dyDescent="0.25">
      <c r="A644" s="569" t="s">
        <v>654</v>
      </c>
      <c r="B644" s="522" t="s">
        <v>655</v>
      </c>
      <c r="C644" s="522"/>
      <c r="D644" s="522"/>
      <c r="E644" s="522"/>
      <c r="F644" s="522"/>
      <c r="G644" s="522"/>
      <c r="H644" s="522">
        <v>1</v>
      </c>
      <c r="I644" s="522"/>
      <c r="J644" s="522"/>
      <c r="K644" s="522"/>
      <c r="L644" s="522"/>
      <c r="M644" s="522">
        <v>1</v>
      </c>
      <c r="N644" s="522"/>
      <c r="O644" s="527">
        <f t="shared" si="61"/>
        <v>2</v>
      </c>
      <c r="P644" s="528"/>
      <c r="Q644" s="528"/>
      <c r="R644" s="528"/>
      <c r="S644" s="528"/>
      <c r="T644" s="528"/>
      <c r="U644" s="528"/>
      <c r="V644" s="528"/>
      <c r="W644" s="528"/>
      <c r="X644" s="528"/>
      <c r="Y644" s="528"/>
      <c r="Z644" s="528"/>
      <c r="AA644" s="528"/>
      <c r="AB644" s="529">
        <f t="shared" si="62"/>
        <v>0</v>
      </c>
      <c r="AC644" s="525"/>
    </row>
    <row r="645" spans="1:29" ht="23.25" customHeight="1" x14ac:dyDescent="0.25">
      <c r="A645" s="569"/>
      <c r="B645" s="522" t="s">
        <v>656</v>
      </c>
      <c r="C645" s="522"/>
      <c r="D645" s="522"/>
      <c r="E645" s="522"/>
      <c r="F645" s="522"/>
      <c r="G645" s="522">
        <v>1</v>
      </c>
      <c r="H645" s="522">
        <v>1</v>
      </c>
      <c r="I645" s="522"/>
      <c r="J645" s="522"/>
      <c r="K645" s="522"/>
      <c r="L645" s="522"/>
      <c r="M645" s="522">
        <v>1</v>
      </c>
      <c r="N645" s="522">
        <v>1</v>
      </c>
      <c r="O645" s="527">
        <f t="shared" si="61"/>
        <v>4</v>
      </c>
      <c r="P645" s="528"/>
      <c r="Q645" s="528"/>
      <c r="R645" s="528"/>
      <c r="S645" s="528"/>
      <c r="T645" s="528"/>
      <c r="U645" s="528">
        <v>18000</v>
      </c>
      <c r="V645" s="528"/>
      <c r="W645" s="528"/>
      <c r="X645" s="528"/>
      <c r="Y645" s="528"/>
      <c r="Z645" s="528">
        <v>18000</v>
      </c>
      <c r="AA645" s="528"/>
      <c r="AB645" s="529">
        <f t="shared" si="62"/>
        <v>36000</v>
      </c>
      <c r="AC645" s="530"/>
    </row>
    <row r="646" spans="1:29" ht="14.25" customHeight="1" x14ac:dyDescent="0.25">
      <c r="A646" s="562" t="s">
        <v>657</v>
      </c>
      <c r="B646" s="526" t="s">
        <v>658</v>
      </c>
      <c r="C646" s="522"/>
      <c r="D646" s="522"/>
      <c r="E646" s="526"/>
      <c r="F646" s="522">
        <v>1</v>
      </c>
      <c r="G646" s="522"/>
      <c r="H646" s="522"/>
      <c r="I646" s="522"/>
      <c r="J646" s="522"/>
      <c r="K646" s="522"/>
      <c r="L646" s="522"/>
      <c r="M646" s="522"/>
      <c r="N646" s="522"/>
      <c r="O646" s="527">
        <f t="shared" si="61"/>
        <v>1</v>
      </c>
      <c r="P646" s="528"/>
      <c r="Q646" s="528"/>
      <c r="R646" s="528"/>
      <c r="S646" s="528">
        <v>100000</v>
      </c>
      <c r="T646" s="528"/>
      <c r="U646" s="528"/>
      <c r="V646" s="528"/>
      <c r="W646" s="528"/>
      <c r="X646" s="528"/>
      <c r="Y646" s="528"/>
      <c r="Z646" s="528"/>
      <c r="AA646" s="528"/>
      <c r="AB646" s="529">
        <f t="shared" si="62"/>
        <v>100000</v>
      </c>
      <c r="AC646" s="525"/>
    </row>
    <row r="647" spans="1:29" ht="14.25" customHeight="1" x14ac:dyDescent="0.25">
      <c r="A647" s="563"/>
      <c r="B647" s="526" t="s">
        <v>421</v>
      </c>
      <c r="C647" s="522"/>
      <c r="D647" s="522"/>
      <c r="E647" s="522"/>
      <c r="F647" s="522">
        <v>20</v>
      </c>
      <c r="G647" s="522"/>
      <c r="H647" s="522"/>
      <c r="I647" s="522"/>
      <c r="J647" s="522"/>
      <c r="K647" s="522"/>
      <c r="L647" s="522"/>
      <c r="M647" s="522"/>
      <c r="N647" s="522"/>
      <c r="O647" s="527">
        <f t="shared" si="61"/>
        <v>20</v>
      </c>
      <c r="P647" s="528"/>
      <c r="Q647" s="528"/>
      <c r="R647" s="528"/>
      <c r="S647" s="528"/>
      <c r="T647" s="528"/>
      <c r="U647" s="528"/>
      <c r="V647" s="528"/>
      <c r="W647" s="528"/>
      <c r="X647" s="528"/>
      <c r="Y647" s="528"/>
      <c r="Z647" s="528"/>
      <c r="AA647" s="528"/>
      <c r="AB647" s="529"/>
      <c r="AC647" s="525"/>
    </row>
    <row r="648" spans="1:29" ht="14.25" customHeight="1" x14ac:dyDescent="0.25">
      <c r="A648" s="564" t="s">
        <v>333</v>
      </c>
      <c r="B648" s="522" t="s">
        <v>659</v>
      </c>
      <c r="C648" s="522">
        <v>1</v>
      </c>
      <c r="D648" s="522"/>
      <c r="E648" s="522">
        <v>1</v>
      </c>
      <c r="F648" s="522">
        <v>1</v>
      </c>
      <c r="G648" s="522"/>
      <c r="H648" s="522">
        <v>1</v>
      </c>
      <c r="I648" s="522"/>
      <c r="J648" s="522"/>
      <c r="K648" s="522">
        <v>1</v>
      </c>
      <c r="L648" s="522">
        <v>1</v>
      </c>
      <c r="M648" s="522"/>
      <c r="N648" s="522"/>
      <c r="O648" s="527">
        <f t="shared" si="61"/>
        <v>6</v>
      </c>
      <c r="P648" s="528">
        <v>6250</v>
      </c>
      <c r="Q648" s="528"/>
      <c r="R648" s="528">
        <v>6250</v>
      </c>
      <c r="S648" s="528"/>
      <c r="T648" s="528"/>
      <c r="U648" s="528">
        <v>6250</v>
      </c>
      <c r="V648" s="528"/>
      <c r="W648" s="528"/>
      <c r="X648" s="528">
        <v>6250</v>
      </c>
      <c r="Y648" s="528"/>
      <c r="Z648" s="528"/>
      <c r="AA648" s="528"/>
      <c r="AB648" s="529">
        <f t="shared" si="62"/>
        <v>25000</v>
      </c>
      <c r="AC648" s="525"/>
    </row>
    <row r="649" spans="1:29" ht="14.25" customHeight="1" x14ac:dyDescent="0.25">
      <c r="A649" s="564"/>
      <c r="B649" s="522" t="s">
        <v>660</v>
      </c>
      <c r="C649" s="522">
        <v>9</v>
      </c>
      <c r="D649" s="522">
        <v>16</v>
      </c>
      <c r="E649" s="522">
        <v>16</v>
      </c>
      <c r="F649" s="522">
        <v>16</v>
      </c>
      <c r="G649" s="522">
        <v>16</v>
      </c>
      <c r="H649" s="522">
        <v>16</v>
      </c>
      <c r="I649" s="522">
        <v>16</v>
      </c>
      <c r="J649" s="522">
        <v>16</v>
      </c>
      <c r="K649" s="522">
        <v>16</v>
      </c>
      <c r="L649" s="522">
        <v>16</v>
      </c>
      <c r="M649" s="522">
        <v>16</v>
      </c>
      <c r="N649" s="522">
        <v>15</v>
      </c>
      <c r="O649" s="527">
        <f t="shared" si="61"/>
        <v>184</v>
      </c>
      <c r="P649" s="528">
        <v>10000</v>
      </c>
      <c r="Q649" s="528">
        <v>10000</v>
      </c>
      <c r="R649" s="528">
        <v>10000</v>
      </c>
      <c r="S649" s="528">
        <v>10000</v>
      </c>
      <c r="T649" s="528">
        <v>10000</v>
      </c>
      <c r="U649" s="528">
        <v>10000</v>
      </c>
      <c r="V649" s="528">
        <v>10000</v>
      </c>
      <c r="W649" s="528">
        <v>10000</v>
      </c>
      <c r="X649" s="528">
        <v>10000</v>
      </c>
      <c r="Y649" s="528">
        <v>10000</v>
      </c>
      <c r="Z649" s="528">
        <v>10000</v>
      </c>
      <c r="AA649" s="528"/>
      <c r="AB649" s="529">
        <f t="shared" si="62"/>
        <v>110000</v>
      </c>
      <c r="AC649" s="525"/>
    </row>
    <row r="650" spans="1:29" ht="14.25" customHeight="1" x14ac:dyDescent="0.25">
      <c r="A650" s="564"/>
      <c r="B650" s="522" t="s">
        <v>661</v>
      </c>
      <c r="C650" s="522"/>
      <c r="D650" s="522"/>
      <c r="E650" s="522"/>
      <c r="F650" s="522"/>
      <c r="G650" s="522"/>
      <c r="H650" s="522"/>
      <c r="I650" s="522"/>
      <c r="J650" s="522"/>
      <c r="K650" s="522"/>
      <c r="L650" s="522"/>
      <c r="M650" s="522"/>
      <c r="N650" s="522"/>
      <c r="O650" s="527"/>
      <c r="P650" s="528">
        <v>38000</v>
      </c>
      <c r="Q650" s="528">
        <v>38000</v>
      </c>
      <c r="R650" s="528">
        <v>38000</v>
      </c>
      <c r="S650" s="528">
        <v>38000</v>
      </c>
      <c r="T650" s="528">
        <v>38000</v>
      </c>
      <c r="U650" s="528">
        <v>38000</v>
      </c>
      <c r="V650" s="528">
        <v>38000</v>
      </c>
      <c r="W650" s="528">
        <v>38000</v>
      </c>
      <c r="X650" s="528">
        <v>38000</v>
      </c>
      <c r="Y650" s="528">
        <v>38000</v>
      </c>
      <c r="Z650" s="528">
        <v>38000</v>
      </c>
      <c r="AA650" s="528">
        <v>38000</v>
      </c>
      <c r="AB650" s="529">
        <f t="shared" si="62"/>
        <v>456000</v>
      </c>
      <c r="AC650" s="525"/>
    </row>
    <row r="651" spans="1:29" ht="14.25" customHeight="1" x14ac:dyDescent="0.25">
      <c r="A651" s="521" t="s">
        <v>662</v>
      </c>
      <c r="B651" s="522"/>
      <c r="C651" s="522"/>
      <c r="D651" s="522"/>
      <c r="E651" s="522"/>
      <c r="F651" s="522"/>
      <c r="G651" s="522"/>
      <c r="H651" s="522"/>
      <c r="I651" s="522"/>
      <c r="J651" s="522"/>
      <c r="K651" s="522"/>
      <c r="L651" s="522"/>
      <c r="M651" s="522"/>
      <c r="N651" s="522"/>
      <c r="O651" s="527"/>
      <c r="P651" s="528"/>
      <c r="Q651" s="528"/>
      <c r="R651" s="528"/>
      <c r="S651" s="528"/>
      <c r="T651" s="528"/>
      <c r="U651" s="528"/>
      <c r="V651" s="528"/>
      <c r="W651" s="528"/>
      <c r="X651" s="528"/>
      <c r="Y651" s="528"/>
      <c r="Z651" s="528"/>
      <c r="AA651" s="528"/>
      <c r="AB651" s="529"/>
      <c r="AC651" s="525"/>
    </row>
    <row r="652" spans="1:29" ht="14.25" customHeight="1" x14ac:dyDescent="0.25">
      <c r="A652" s="560" t="s">
        <v>663</v>
      </c>
      <c r="B652" s="526" t="s">
        <v>658</v>
      </c>
      <c r="C652" s="522"/>
      <c r="D652" s="522"/>
      <c r="E652" s="522">
        <v>1</v>
      </c>
      <c r="F652" s="522"/>
      <c r="G652" s="522"/>
      <c r="H652" s="522"/>
      <c r="I652" s="522"/>
      <c r="J652" s="522"/>
      <c r="K652" s="522"/>
      <c r="L652" s="522"/>
      <c r="M652" s="522"/>
      <c r="N652" s="522"/>
      <c r="O652" s="527">
        <f t="shared" si="61"/>
        <v>1</v>
      </c>
      <c r="P652" s="528"/>
      <c r="Q652" s="528"/>
      <c r="R652" s="528">
        <v>89000</v>
      </c>
      <c r="S652" s="528"/>
      <c r="T652" s="528"/>
      <c r="U652" s="528"/>
      <c r="V652" s="528"/>
      <c r="W652" s="528"/>
      <c r="X652" s="528"/>
      <c r="Y652" s="528"/>
      <c r="Z652" s="528"/>
      <c r="AA652" s="528"/>
      <c r="AB652" s="529">
        <f>SUM(P652:AA652)</f>
        <v>89000</v>
      </c>
      <c r="AC652" s="525"/>
    </row>
    <row r="653" spans="1:29" ht="14.25" customHeight="1" x14ac:dyDescent="0.25">
      <c r="A653" s="561"/>
      <c r="B653" s="526" t="s">
        <v>421</v>
      </c>
      <c r="C653" s="522"/>
      <c r="D653" s="522"/>
      <c r="E653" s="522">
        <v>20</v>
      </c>
      <c r="F653" s="522"/>
      <c r="G653" s="522"/>
      <c r="H653" s="522"/>
      <c r="I653" s="522"/>
      <c r="J653" s="522"/>
      <c r="K653" s="522"/>
      <c r="L653" s="522"/>
      <c r="M653" s="522"/>
      <c r="N653" s="522"/>
      <c r="O653" s="527">
        <f t="shared" si="61"/>
        <v>20</v>
      </c>
      <c r="P653" s="528"/>
      <c r="Q653" s="528"/>
      <c r="R653" s="528"/>
      <c r="S653" s="528"/>
      <c r="T653" s="528"/>
      <c r="U653" s="528"/>
      <c r="V653" s="528"/>
      <c r="W653" s="528"/>
      <c r="X653" s="528"/>
      <c r="Y653" s="528"/>
      <c r="Z653" s="528"/>
      <c r="AA653" s="528"/>
      <c r="AB653" s="529"/>
      <c r="AC653" s="525"/>
    </row>
    <row r="654" spans="1:29" ht="21.75" customHeight="1" x14ac:dyDescent="0.25">
      <c r="A654" s="560" t="s">
        <v>664</v>
      </c>
      <c r="B654" s="526" t="s">
        <v>658</v>
      </c>
      <c r="C654" s="522"/>
      <c r="D654" s="522"/>
      <c r="E654" s="526"/>
      <c r="F654" s="522">
        <v>1</v>
      </c>
      <c r="G654" s="522"/>
      <c r="H654" s="522"/>
      <c r="I654" s="522"/>
      <c r="J654" s="522"/>
      <c r="K654" s="522"/>
      <c r="L654" s="522"/>
      <c r="M654" s="522"/>
      <c r="N654" s="522"/>
      <c r="O654" s="527">
        <f t="shared" si="61"/>
        <v>1</v>
      </c>
      <c r="P654" s="528"/>
      <c r="Q654" s="528"/>
      <c r="R654" s="528"/>
      <c r="S654" s="528">
        <v>126500</v>
      </c>
      <c r="T654" s="528"/>
      <c r="U654" s="528"/>
      <c r="V654" s="528"/>
      <c r="W654" s="528"/>
      <c r="X654" s="528"/>
      <c r="Y654" s="528"/>
      <c r="Z654" s="528"/>
      <c r="AA654" s="528"/>
      <c r="AB654" s="529">
        <f>SUM(P654:AA654)</f>
        <v>126500</v>
      </c>
      <c r="AC654" s="525"/>
    </row>
    <row r="655" spans="1:29" ht="15.75" customHeight="1" x14ac:dyDescent="0.25">
      <c r="A655" s="561"/>
      <c r="B655" s="526" t="s">
        <v>421</v>
      </c>
      <c r="C655" s="522"/>
      <c r="D655" s="522"/>
      <c r="E655" s="522"/>
      <c r="F655" s="522">
        <v>20</v>
      </c>
      <c r="G655" s="522"/>
      <c r="H655" s="522"/>
      <c r="I655" s="522"/>
      <c r="J655" s="522"/>
      <c r="K655" s="522"/>
      <c r="L655" s="522"/>
      <c r="M655" s="522"/>
      <c r="N655" s="522"/>
      <c r="O655" s="527">
        <f t="shared" si="61"/>
        <v>20</v>
      </c>
      <c r="P655" s="528"/>
      <c r="Q655" s="528"/>
      <c r="R655" s="528"/>
      <c r="S655" s="528"/>
      <c r="T655" s="528"/>
      <c r="U655" s="528"/>
      <c r="V655" s="528"/>
      <c r="W655" s="528"/>
      <c r="X655" s="528"/>
      <c r="Y655" s="528"/>
      <c r="Z655" s="528"/>
      <c r="AA655" s="528"/>
      <c r="AB655" s="529"/>
      <c r="AC655" s="525"/>
    </row>
    <row r="656" spans="1:29" ht="23.25" customHeight="1" x14ac:dyDescent="0.25">
      <c r="A656" s="560" t="s">
        <v>665</v>
      </c>
      <c r="B656" s="526" t="s">
        <v>666</v>
      </c>
      <c r="C656" s="522"/>
      <c r="D656" s="522">
        <v>1</v>
      </c>
      <c r="E656" s="522"/>
      <c r="F656" s="522"/>
      <c r="G656" s="522"/>
      <c r="H656" s="522"/>
      <c r="I656" s="522"/>
      <c r="J656" s="522"/>
      <c r="K656" s="522"/>
      <c r="L656" s="522"/>
      <c r="M656" s="522"/>
      <c r="N656" s="522"/>
      <c r="O656" s="527">
        <f t="shared" si="61"/>
        <v>1</v>
      </c>
      <c r="P656" s="528"/>
      <c r="Q656" s="528">
        <f>+'[1]Budget Breakdown'!$L$10</f>
        <v>327500</v>
      </c>
      <c r="R656" s="528"/>
      <c r="S656" s="528"/>
      <c r="T656" s="528"/>
      <c r="U656" s="528"/>
      <c r="V656" s="528"/>
      <c r="W656" s="528"/>
      <c r="X656" s="528"/>
      <c r="Y656" s="528"/>
      <c r="Z656" s="528"/>
      <c r="AA656" s="528"/>
      <c r="AB656" s="529">
        <f>SUM(P656:AA656)</f>
        <v>327500</v>
      </c>
      <c r="AC656" s="525"/>
    </row>
    <row r="657" spans="1:29" ht="15.75" customHeight="1" x14ac:dyDescent="0.25">
      <c r="A657" s="561"/>
      <c r="B657" s="526" t="s">
        <v>421</v>
      </c>
      <c r="C657" s="522"/>
      <c r="D657" s="522">
        <v>19</v>
      </c>
      <c r="E657" s="522"/>
      <c r="F657" s="522"/>
      <c r="G657" s="522"/>
      <c r="H657" s="522"/>
      <c r="I657" s="522"/>
      <c r="J657" s="522"/>
      <c r="K657" s="522"/>
      <c r="L657" s="522"/>
      <c r="M657" s="522"/>
      <c r="N657" s="522"/>
      <c r="O657" s="527">
        <f t="shared" si="61"/>
        <v>19</v>
      </c>
      <c r="P657" s="528"/>
      <c r="Q657" s="528"/>
      <c r="R657" s="528"/>
      <c r="S657" s="528"/>
      <c r="T657" s="528"/>
      <c r="U657" s="528"/>
      <c r="V657" s="528"/>
      <c r="W657" s="528"/>
      <c r="X657" s="528"/>
      <c r="Y657" s="528"/>
      <c r="Z657" s="528"/>
      <c r="AA657" s="528"/>
      <c r="AB657" s="529"/>
      <c r="AC657" s="525"/>
    </row>
    <row r="658" spans="1:29" ht="28.5" x14ac:dyDescent="0.25">
      <c r="A658" s="531" t="s">
        <v>667</v>
      </c>
      <c r="B658" s="522" t="s">
        <v>668</v>
      </c>
      <c r="C658" s="522"/>
      <c r="D658" s="522"/>
      <c r="E658" s="522"/>
      <c r="F658" s="522"/>
      <c r="G658" s="522"/>
      <c r="H658" s="522"/>
      <c r="I658" s="522"/>
      <c r="J658" s="522">
        <v>1</v>
      </c>
      <c r="K658" s="522"/>
      <c r="L658" s="522"/>
      <c r="M658" s="522"/>
      <c r="N658" s="522"/>
      <c r="O658" s="527">
        <f t="shared" si="61"/>
        <v>1</v>
      </c>
      <c r="P658" s="528"/>
      <c r="Q658" s="528"/>
      <c r="R658" s="528"/>
      <c r="S658" s="528"/>
      <c r="T658" s="528">
        <v>150000</v>
      </c>
      <c r="U658" s="528"/>
      <c r="V658" s="528"/>
      <c r="W658" s="528">
        <v>1100000</v>
      </c>
      <c r="X658" s="528"/>
      <c r="Y658" s="528"/>
      <c r="Z658" s="528"/>
      <c r="AA658" s="528"/>
      <c r="AB658" s="529">
        <f>SUM(P658:AA658)</f>
        <v>1250000</v>
      </c>
      <c r="AC658" s="525"/>
    </row>
    <row r="659" spans="1:29" x14ac:dyDescent="0.25">
      <c r="A659" s="521" t="s">
        <v>669</v>
      </c>
      <c r="B659" s="522"/>
      <c r="C659" s="522"/>
      <c r="D659" s="522"/>
      <c r="E659" s="522"/>
      <c r="F659" s="522"/>
      <c r="G659" s="522"/>
      <c r="H659" s="522"/>
      <c r="I659" s="522"/>
      <c r="J659" s="522"/>
      <c r="K659" s="522"/>
      <c r="L659" s="522"/>
      <c r="M659" s="522"/>
      <c r="N659" s="522"/>
      <c r="O659" s="527"/>
      <c r="P659" s="528"/>
      <c r="Q659" s="528"/>
      <c r="R659" s="528"/>
      <c r="S659" s="528"/>
      <c r="T659" s="528"/>
      <c r="U659" s="528"/>
      <c r="V659" s="528"/>
      <c r="W659" s="528"/>
      <c r="X659" s="528"/>
      <c r="Y659" s="528"/>
      <c r="Z659" s="528"/>
      <c r="AA659" s="528"/>
      <c r="AB659" s="529"/>
      <c r="AC659" s="525"/>
    </row>
    <row r="660" spans="1:29" ht="15.75" customHeight="1" x14ac:dyDescent="0.25">
      <c r="A660" s="560" t="s">
        <v>670</v>
      </c>
      <c r="B660" s="526" t="s">
        <v>666</v>
      </c>
      <c r="C660" s="522"/>
      <c r="D660" s="522"/>
      <c r="E660" s="522"/>
      <c r="F660" s="522"/>
      <c r="G660" s="522"/>
      <c r="H660" s="522"/>
      <c r="I660" s="522"/>
      <c r="J660" s="522">
        <v>2</v>
      </c>
      <c r="K660" s="522">
        <v>2</v>
      </c>
      <c r="L660" s="522">
        <v>2</v>
      </c>
      <c r="M660" s="522">
        <v>2</v>
      </c>
      <c r="N660" s="522">
        <v>1</v>
      </c>
      <c r="O660" s="527">
        <f t="shared" si="61"/>
        <v>9</v>
      </c>
      <c r="P660" s="528"/>
      <c r="Q660" s="528"/>
      <c r="R660" s="528"/>
      <c r="S660" s="528"/>
      <c r="T660" s="528"/>
      <c r="U660" s="528"/>
      <c r="V660" s="528"/>
      <c r="W660" s="528">
        <v>80000</v>
      </c>
      <c r="X660" s="528">
        <v>80000</v>
      </c>
      <c r="Y660" s="528">
        <v>80000</v>
      </c>
      <c r="Z660" s="528">
        <v>80000</v>
      </c>
      <c r="AA660" s="528">
        <v>40000</v>
      </c>
      <c r="AB660" s="529">
        <f t="shared" ref="AB660:AB668" si="63">SUM(P660:AA660)</f>
        <v>360000</v>
      </c>
      <c r="AC660" s="525"/>
    </row>
    <row r="661" spans="1:29" ht="15.75" customHeight="1" x14ac:dyDescent="0.25">
      <c r="A661" s="561"/>
      <c r="B661" s="526" t="s">
        <v>421</v>
      </c>
      <c r="C661" s="522"/>
      <c r="D661" s="522"/>
      <c r="E661" s="522"/>
      <c r="F661" s="522"/>
      <c r="G661" s="522"/>
      <c r="H661" s="522"/>
      <c r="I661" s="522"/>
      <c r="J661" s="522">
        <v>56</v>
      </c>
      <c r="K661" s="522">
        <v>56</v>
      </c>
      <c r="L661" s="522">
        <v>56</v>
      </c>
      <c r="M661" s="522">
        <v>56</v>
      </c>
      <c r="N661" s="522">
        <v>28</v>
      </c>
      <c r="O661" s="527">
        <f t="shared" si="61"/>
        <v>252</v>
      </c>
      <c r="P661" s="528"/>
      <c r="Q661" s="528"/>
      <c r="R661" s="528"/>
      <c r="S661" s="528"/>
      <c r="T661" s="528"/>
      <c r="U661" s="528"/>
      <c r="V661" s="528"/>
      <c r="W661" s="528"/>
      <c r="X661" s="528"/>
      <c r="Y661" s="528"/>
      <c r="Z661" s="528"/>
      <c r="AA661" s="528"/>
      <c r="AB661" s="529"/>
      <c r="AC661" s="525"/>
    </row>
    <row r="662" spans="1:29" ht="27.75" customHeight="1" x14ac:dyDescent="0.25">
      <c r="A662" s="531" t="s">
        <v>671</v>
      </c>
      <c r="B662" s="522" t="s">
        <v>672</v>
      </c>
      <c r="C662" s="522"/>
      <c r="D662" s="522"/>
      <c r="E662" s="522"/>
      <c r="F662" s="522"/>
      <c r="G662" s="522"/>
      <c r="H662" s="522"/>
      <c r="I662" s="522"/>
      <c r="J662" s="522">
        <v>2</v>
      </c>
      <c r="K662" s="522">
        <v>2</v>
      </c>
      <c r="L662" s="522">
        <v>2</v>
      </c>
      <c r="M662" s="522">
        <v>2</v>
      </c>
      <c r="N662" s="522">
        <v>1</v>
      </c>
      <c r="O662" s="527">
        <f t="shared" si="61"/>
        <v>9</v>
      </c>
      <c r="P662" s="528"/>
      <c r="Q662" s="528"/>
      <c r="R662" s="528"/>
      <c r="S662" s="528"/>
      <c r="T662" s="528"/>
      <c r="U662" s="528"/>
      <c r="V662" s="528"/>
      <c r="W662" s="528">
        <v>114000</v>
      </c>
      <c r="X662" s="528">
        <v>114000</v>
      </c>
      <c r="Y662" s="528">
        <v>114000</v>
      </c>
      <c r="Z662" s="528">
        <v>114000</v>
      </c>
      <c r="AA662" s="528">
        <v>59000</v>
      </c>
      <c r="AB662" s="529">
        <f t="shared" si="63"/>
        <v>515000</v>
      </c>
      <c r="AC662" s="525"/>
    </row>
    <row r="663" spans="1:29" ht="15.75" customHeight="1" x14ac:dyDescent="0.25">
      <c r="A663" s="560" t="s">
        <v>673</v>
      </c>
      <c r="B663" s="526" t="s">
        <v>666</v>
      </c>
      <c r="C663" s="522"/>
      <c r="D663" s="522">
        <v>1</v>
      </c>
      <c r="E663" s="522"/>
      <c r="F663" s="522"/>
      <c r="G663" s="522"/>
      <c r="H663" s="522"/>
      <c r="I663" s="522"/>
      <c r="J663" s="522"/>
      <c r="K663" s="522"/>
      <c r="L663" s="522"/>
      <c r="M663" s="522"/>
      <c r="N663" s="522"/>
      <c r="O663" s="527">
        <f t="shared" si="61"/>
        <v>1</v>
      </c>
      <c r="P663" s="528"/>
      <c r="Q663" s="528">
        <f>+'[2]Budget Breakdown'!$L$13</f>
        <v>330000</v>
      </c>
      <c r="R663" s="528"/>
      <c r="S663" s="528"/>
      <c r="T663" s="528"/>
      <c r="U663" s="528"/>
      <c r="V663" s="528"/>
      <c r="W663" s="528"/>
      <c r="X663" s="528"/>
      <c r="Y663" s="528"/>
      <c r="Z663" s="528"/>
      <c r="AA663" s="528"/>
      <c r="AB663" s="529">
        <f t="shared" si="63"/>
        <v>330000</v>
      </c>
      <c r="AC663" s="525"/>
    </row>
    <row r="664" spans="1:29" ht="15.75" customHeight="1" x14ac:dyDescent="0.25">
      <c r="A664" s="561"/>
      <c r="B664" s="526" t="s">
        <v>421</v>
      </c>
      <c r="C664" s="522"/>
      <c r="D664" s="522">
        <v>58</v>
      </c>
      <c r="E664" s="522"/>
      <c r="F664" s="522"/>
      <c r="G664" s="522"/>
      <c r="H664" s="522"/>
      <c r="I664" s="522"/>
      <c r="J664" s="522"/>
      <c r="K664" s="522"/>
      <c r="L664" s="522"/>
      <c r="M664" s="522"/>
      <c r="N664" s="522"/>
      <c r="O664" s="527">
        <f t="shared" si="61"/>
        <v>58</v>
      </c>
      <c r="P664" s="528"/>
      <c r="Q664" s="528"/>
      <c r="R664" s="528"/>
      <c r="S664" s="528"/>
      <c r="T664" s="528"/>
      <c r="U664" s="528"/>
      <c r="V664" s="528"/>
      <c r="W664" s="528"/>
      <c r="X664" s="528"/>
      <c r="Y664" s="528"/>
      <c r="Z664" s="528"/>
      <c r="AA664" s="528"/>
      <c r="AB664" s="529"/>
      <c r="AC664" s="525"/>
    </row>
    <row r="665" spans="1:29" ht="15.75" customHeight="1" x14ac:dyDescent="0.25">
      <c r="A665" s="560" t="s">
        <v>674</v>
      </c>
      <c r="B665" s="526" t="s">
        <v>666</v>
      </c>
      <c r="C665" s="522"/>
      <c r="D665" s="522"/>
      <c r="E665" s="522"/>
      <c r="F665" s="522"/>
      <c r="G665" s="522"/>
      <c r="H665" s="522"/>
      <c r="I665" s="522"/>
      <c r="J665" s="522"/>
      <c r="K665" s="522">
        <v>1</v>
      </c>
      <c r="L665" s="522">
        <v>1</v>
      </c>
      <c r="M665" s="522"/>
      <c r="N665" s="522"/>
      <c r="O665" s="527">
        <f t="shared" si="61"/>
        <v>2</v>
      </c>
      <c r="P665" s="528"/>
      <c r="Q665" s="528"/>
      <c r="R665" s="528"/>
      <c r="S665" s="528"/>
      <c r="T665" s="528"/>
      <c r="U665" s="528"/>
      <c r="V665" s="528"/>
      <c r="W665" s="528"/>
      <c r="X665" s="528">
        <f>635000/2</f>
        <v>317500</v>
      </c>
      <c r="Y665" s="528">
        <v>317500</v>
      </c>
      <c r="Z665" s="528"/>
      <c r="AA665" s="528"/>
      <c r="AB665" s="529">
        <f t="shared" si="63"/>
        <v>635000</v>
      </c>
      <c r="AC665" s="525"/>
    </row>
    <row r="666" spans="1:29" ht="15.75" customHeight="1" x14ac:dyDescent="0.25">
      <c r="A666" s="561"/>
      <c r="B666" s="526" t="s">
        <v>421</v>
      </c>
      <c r="C666" s="522"/>
      <c r="D666" s="522"/>
      <c r="E666" s="522"/>
      <c r="F666" s="522"/>
      <c r="G666" s="522"/>
      <c r="H666" s="522"/>
      <c r="I666" s="522"/>
      <c r="J666" s="522"/>
      <c r="K666" s="522">
        <v>30</v>
      </c>
      <c r="L666" s="522">
        <v>30</v>
      </c>
      <c r="M666" s="522"/>
      <c r="N666" s="522"/>
      <c r="O666" s="527">
        <f t="shared" si="61"/>
        <v>60</v>
      </c>
      <c r="P666" s="528"/>
      <c r="Q666" s="528"/>
      <c r="R666" s="528"/>
      <c r="S666" s="528"/>
      <c r="T666" s="528"/>
      <c r="U666" s="528"/>
      <c r="V666" s="528"/>
      <c r="W666" s="528"/>
      <c r="X666" s="528"/>
      <c r="Y666" s="528"/>
      <c r="Z666" s="528"/>
      <c r="AA666" s="528"/>
      <c r="AB666" s="529"/>
      <c r="AC666" s="525"/>
    </row>
    <row r="667" spans="1:29" x14ac:dyDescent="0.25">
      <c r="A667" s="531" t="s">
        <v>675</v>
      </c>
      <c r="B667" s="522" t="s">
        <v>676</v>
      </c>
      <c r="C667" s="522">
        <v>7</v>
      </c>
      <c r="D667" s="522">
        <v>7</v>
      </c>
      <c r="E667" s="522">
        <v>7</v>
      </c>
      <c r="F667" s="522">
        <v>7</v>
      </c>
      <c r="G667" s="522">
        <v>7</v>
      </c>
      <c r="H667" s="522">
        <v>7</v>
      </c>
      <c r="I667" s="522">
        <v>7</v>
      </c>
      <c r="J667" s="522">
        <v>7</v>
      </c>
      <c r="K667" s="522">
        <v>16</v>
      </c>
      <c r="L667" s="522">
        <v>16</v>
      </c>
      <c r="M667" s="522">
        <v>16</v>
      </c>
      <c r="N667" s="522">
        <v>16</v>
      </c>
      <c r="O667" s="527">
        <v>16</v>
      </c>
      <c r="P667" s="528"/>
      <c r="Q667" s="528"/>
      <c r="R667" s="528">
        <v>77500</v>
      </c>
      <c r="S667" s="528"/>
      <c r="T667" s="528"/>
      <c r="U667" s="528">
        <v>77500</v>
      </c>
      <c r="V667" s="528">
        <v>10000</v>
      </c>
      <c r="W667" s="528"/>
      <c r="X667" s="528">
        <v>77500</v>
      </c>
      <c r="Y667" s="528"/>
      <c r="Z667" s="528">
        <v>77500</v>
      </c>
      <c r="AA667" s="528"/>
      <c r="AB667" s="529">
        <f t="shared" si="63"/>
        <v>320000</v>
      </c>
      <c r="AC667" s="525"/>
    </row>
    <row r="668" spans="1:29" ht="6.75" customHeight="1" x14ac:dyDescent="0.25">
      <c r="A668" s="532"/>
      <c r="B668" s="533"/>
      <c r="C668" s="534"/>
      <c r="D668" s="534"/>
      <c r="E668" s="534"/>
      <c r="F668" s="534"/>
      <c r="G668" s="534"/>
      <c r="H668" s="534"/>
      <c r="I668" s="534"/>
      <c r="J668" s="534"/>
      <c r="K668" s="534"/>
      <c r="L668" s="534"/>
      <c r="M668" s="534"/>
      <c r="N668" s="534"/>
      <c r="O668" s="535"/>
      <c r="P668" s="536"/>
      <c r="Q668" s="536"/>
      <c r="R668" s="536"/>
      <c r="S668" s="536"/>
      <c r="T668" s="536"/>
      <c r="U668" s="536"/>
      <c r="V668" s="536"/>
      <c r="W668" s="536"/>
      <c r="X668" s="536"/>
      <c r="Y668" s="536"/>
      <c r="Z668" s="536"/>
      <c r="AA668" s="536"/>
      <c r="AB668" s="537">
        <f t="shared" si="63"/>
        <v>0</v>
      </c>
      <c r="AC668" s="525"/>
    </row>
    <row r="669" spans="1:29" ht="15.75" x14ac:dyDescent="0.25">
      <c r="A669" s="538" t="s">
        <v>174</v>
      </c>
      <c r="B669" s="539"/>
      <c r="C669" s="539"/>
      <c r="D669" s="539"/>
      <c r="E669" s="539"/>
      <c r="F669" s="539"/>
      <c r="G669" s="539"/>
      <c r="H669" s="539"/>
      <c r="I669" s="539"/>
      <c r="J669" s="539"/>
      <c r="K669" s="539"/>
      <c r="L669" s="539"/>
      <c r="M669" s="539"/>
      <c r="N669" s="539"/>
      <c r="O669" s="540"/>
      <c r="P669" s="541">
        <f>SUM(P640:P668)</f>
        <v>137250</v>
      </c>
      <c r="Q669" s="541">
        <f t="shared" ref="Q669:AA669" si="64">SUM(Q640:Q668)</f>
        <v>705500</v>
      </c>
      <c r="R669" s="541">
        <f t="shared" si="64"/>
        <v>220750</v>
      </c>
      <c r="S669" s="541">
        <f t="shared" si="64"/>
        <v>274500</v>
      </c>
      <c r="T669" s="541">
        <f t="shared" si="64"/>
        <v>198000</v>
      </c>
      <c r="U669" s="541">
        <f t="shared" si="64"/>
        <v>149750</v>
      </c>
      <c r="V669" s="541">
        <f t="shared" si="64"/>
        <v>141000</v>
      </c>
      <c r="W669" s="541">
        <f t="shared" si="64"/>
        <v>1342000</v>
      </c>
      <c r="X669" s="541">
        <f t="shared" si="64"/>
        <v>643250</v>
      </c>
      <c r="Y669" s="541">
        <f t="shared" si="64"/>
        <v>559500</v>
      </c>
      <c r="Z669" s="541">
        <f t="shared" si="64"/>
        <v>337500</v>
      </c>
      <c r="AA669" s="541">
        <f t="shared" si="64"/>
        <v>137000</v>
      </c>
      <c r="AB669" s="541">
        <f>SUM(AB640:AB668)</f>
        <v>4846000</v>
      </c>
      <c r="AC669" s="542"/>
    </row>
    <row r="670" spans="1:29" ht="5.0999999999999996" customHeight="1" thickBot="1" x14ac:dyDescent="0.3">
      <c r="A670" s="543"/>
      <c r="B670" s="544"/>
      <c r="C670" s="545"/>
      <c r="D670" s="545"/>
      <c r="E670" s="545"/>
      <c r="F670" s="545"/>
      <c r="G670" s="545"/>
      <c r="H670" s="545"/>
      <c r="I670" s="545"/>
      <c r="J670" s="545"/>
      <c r="K670" s="545"/>
      <c r="L670" s="545"/>
      <c r="M670" s="545"/>
      <c r="N670" s="545"/>
      <c r="O670" s="544"/>
      <c r="P670" s="544"/>
      <c r="Q670" s="544"/>
      <c r="R670" s="544"/>
      <c r="S670" s="544"/>
      <c r="T670" s="544"/>
      <c r="U670" s="544"/>
      <c r="V670" s="544"/>
      <c r="W670" s="544"/>
      <c r="X670" s="544"/>
      <c r="Y670" s="544"/>
      <c r="Z670" s="544"/>
      <c r="AA670" s="544"/>
      <c r="AB670" s="544"/>
      <c r="AC670" s="546"/>
    </row>
    <row r="671" spans="1:29" ht="16.5" thickBot="1" x14ac:dyDescent="0.3">
      <c r="A671" s="547" t="s">
        <v>677</v>
      </c>
      <c r="B671" s="548"/>
      <c r="C671" s="549"/>
      <c r="D671" s="549"/>
      <c r="E671" s="549"/>
      <c r="F671" s="549"/>
      <c r="G671" s="549"/>
      <c r="H671" s="549"/>
      <c r="I671" s="549"/>
      <c r="J671" s="549"/>
      <c r="K671" s="549"/>
      <c r="L671" s="549"/>
      <c r="M671" s="549"/>
      <c r="N671" s="549"/>
      <c r="O671" s="548"/>
      <c r="P671" s="550">
        <f t="shared" ref="P671:AB671" si="65">P138+P167+P201+P233+P251+P276+P300+P315+P321+P378+P531+P636+P669+P402+P410+P395+P389</f>
        <v>8739624.7208333332</v>
      </c>
      <c r="Q671" s="550">
        <f t="shared" si="65"/>
        <v>20308029.054166667</v>
      </c>
      <c r="R671" s="550">
        <f t="shared" si="65"/>
        <v>94509480.387500003</v>
      </c>
      <c r="S671" s="550">
        <f t="shared" si="65"/>
        <v>23063579.054166667</v>
      </c>
      <c r="T671" s="550">
        <f t="shared" si="65"/>
        <v>49953239.054166667</v>
      </c>
      <c r="U671" s="550">
        <f t="shared" si="65"/>
        <v>34808096.887500003</v>
      </c>
      <c r="V671" s="550">
        <f t="shared" si="65"/>
        <v>33061263.054166667</v>
      </c>
      <c r="W671" s="550">
        <f t="shared" si="65"/>
        <v>54166379.054166667</v>
      </c>
      <c r="X671" s="550">
        <f t="shared" si="65"/>
        <v>112754262.3875</v>
      </c>
      <c r="Y671" s="550">
        <f t="shared" si="65"/>
        <v>43477113.387500003</v>
      </c>
      <c r="Z671" s="550">
        <f t="shared" si="65"/>
        <v>34797306.887500003</v>
      </c>
      <c r="AA671" s="550">
        <f t="shared" si="65"/>
        <v>22312653.387499999</v>
      </c>
      <c r="AB671" s="551">
        <f t="shared" si="65"/>
        <v>533095873.31666666</v>
      </c>
      <c r="AC671" s="552"/>
    </row>
    <row r="673" spans="1:29" ht="15.75" x14ac:dyDescent="0.25">
      <c r="A673" s="553" t="s">
        <v>678</v>
      </c>
      <c r="B673" s="553" t="s">
        <v>679</v>
      </c>
      <c r="C673" s="554"/>
      <c r="D673" s="554"/>
      <c r="E673" s="554"/>
      <c r="F673" s="554"/>
      <c r="G673" s="554"/>
      <c r="H673" s="554"/>
      <c r="I673" s="554"/>
      <c r="J673" s="554"/>
      <c r="K673" s="554"/>
      <c r="L673" s="554"/>
      <c r="M673" s="554"/>
      <c r="N673" s="554"/>
      <c r="O673" s="553"/>
      <c r="P673" s="553"/>
      <c r="Q673" s="553"/>
      <c r="R673" s="553"/>
      <c r="S673" s="553"/>
      <c r="T673" s="553"/>
      <c r="U673" s="553"/>
      <c r="V673" s="553"/>
      <c r="W673" s="553"/>
      <c r="X673" s="553"/>
      <c r="Y673" s="553" t="s">
        <v>680</v>
      </c>
      <c r="Z673" s="553"/>
      <c r="AA673" s="553"/>
      <c r="AB673" s="553" t="s">
        <v>681</v>
      </c>
      <c r="AC673" s="553"/>
    </row>
    <row r="674" spans="1:29" ht="15.75" x14ac:dyDescent="0.25">
      <c r="A674" s="553"/>
      <c r="B674" s="553"/>
      <c r="C674" s="554"/>
      <c r="D674" s="554"/>
      <c r="E674" s="554"/>
      <c r="F674" s="554"/>
      <c r="G674" s="554"/>
      <c r="H674" s="554"/>
      <c r="I674" s="554"/>
      <c r="J674" s="554"/>
      <c r="K674" s="554"/>
      <c r="L674" s="554"/>
      <c r="M674" s="554"/>
      <c r="N674" s="554"/>
      <c r="O674" s="553"/>
      <c r="P674" s="553"/>
      <c r="Q674" s="553"/>
      <c r="R674" s="553"/>
      <c r="S674" s="553"/>
      <c r="T674" s="553"/>
      <c r="U674" s="553"/>
      <c r="V674" s="553"/>
      <c r="W674" s="553"/>
      <c r="X674" s="553"/>
      <c r="Y674" s="553"/>
      <c r="Z674" s="553"/>
      <c r="AA674" s="553"/>
      <c r="AB674" s="553"/>
      <c r="AC674" s="553"/>
    </row>
    <row r="675" spans="1:29" ht="15.75" x14ac:dyDescent="0.25">
      <c r="A675" s="553"/>
      <c r="B675" s="553"/>
      <c r="C675" s="554"/>
      <c r="D675" s="554"/>
      <c r="E675" s="554"/>
      <c r="F675" s="554"/>
      <c r="G675" s="554"/>
      <c r="H675" s="554"/>
      <c r="I675" s="554"/>
      <c r="J675" s="554"/>
      <c r="K675" s="554"/>
      <c r="L675" s="554"/>
      <c r="M675" s="554"/>
      <c r="N675" s="554"/>
      <c r="O675" s="553"/>
      <c r="P675" s="553"/>
      <c r="Q675" s="553"/>
      <c r="R675" s="553"/>
      <c r="S675" s="553"/>
      <c r="T675" s="553"/>
      <c r="U675" s="553"/>
      <c r="V675" s="553"/>
      <c r="W675" s="553"/>
      <c r="X675" s="553"/>
      <c r="Y675" s="553"/>
      <c r="Z675" s="553"/>
      <c r="AA675" s="553"/>
      <c r="AB675" s="553"/>
      <c r="AC675" s="553"/>
    </row>
    <row r="676" spans="1:29" ht="15.75" x14ac:dyDescent="0.25">
      <c r="A676" s="553"/>
      <c r="B676" s="553"/>
      <c r="C676" s="554"/>
      <c r="D676" s="554"/>
      <c r="E676" s="554"/>
      <c r="F676" s="554"/>
      <c r="G676" s="554"/>
      <c r="H676" s="554"/>
      <c r="I676" s="554"/>
      <c r="J676" s="554"/>
      <c r="K676" s="554"/>
      <c r="L676" s="554"/>
      <c r="M676" s="554"/>
      <c r="N676" s="554"/>
      <c r="O676" s="553"/>
      <c r="P676" s="553"/>
      <c r="Q676" s="553"/>
      <c r="R676" s="553"/>
      <c r="S676" s="553"/>
      <c r="T676" s="553"/>
      <c r="U676" s="553"/>
      <c r="V676" s="553"/>
      <c r="W676" s="553"/>
      <c r="X676" s="553"/>
      <c r="Y676" s="553"/>
      <c r="Z676" s="553"/>
      <c r="AA676" s="553"/>
      <c r="AB676" s="553"/>
      <c r="AC676" s="553"/>
    </row>
    <row r="677" spans="1:29" ht="15.75" x14ac:dyDescent="0.25">
      <c r="A677" s="553"/>
      <c r="B677" s="553"/>
      <c r="C677" s="554"/>
      <c r="D677" s="554"/>
      <c r="E677" s="554"/>
      <c r="F677" s="554"/>
      <c r="G677" s="554"/>
      <c r="H677" s="554"/>
      <c r="I677" s="554"/>
      <c r="J677" s="554"/>
      <c r="K677" s="554"/>
      <c r="L677" s="554"/>
      <c r="M677" s="554"/>
      <c r="N677" s="554"/>
      <c r="O677" s="553"/>
      <c r="P677" s="553"/>
      <c r="Q677" s="553"/>
      <c r="R677" s="553"/>
      <c r="S677" s="553"/>
      <c r="T677" s="553"/>
      <c r="U677" s="553"/>
      <c r="V677" s="553"/>
      <c r="W677" s="553"/>
      <c r="X677" s="553"/>
      <c r="Y677" s="553"/>
      <c r="Z677" s="553"/>
      <c r="AA677" s="553"/>
      <c r="AB677" s="553"/>
      <c r="AC677" s="553"/>
    </row>
    <row r="678" spans="1:29" s="476" customFormat="1" ht="15.75" x14ac:dyDescent="0.25">
      <c r="A678" s="555" t="s">
        <v>692</v>
      </c>
      <c r="B678" s="555" t="s">
        <v>693</v>
      </c>
      <c r="C678" s="556"/>
      <c r="D678" s="557" t="s">
        <v>694</v>
      </c>
      <c r="E678" s="556"/>
      <c r="F678" s="556"/>
      <c r="G678" s="556"/>
      <c r="H678" s="557" t="s">
        <v>695</v>
      </c>
      <c r="I678" s="556"/>
      <c r="J678" s="556"/>
      <c r="K678" s="556"/>
      <c r="L678" s="557" t="s">
        <v>696</v>
      </c>
      <c r="M678" s="556"/>
      <c r="N678" s="556"/>
      <c r="O678" s="555"/>
      <c r="P678" s="555" t="s">
        <v>697</v>
      </c>
      <c r="Q678" s="555"/>
      <c r="R678" s="555"/>
      <c r="S678" s="555" t="s">
        <v>698</v>
      </c>
      <c r="T678" s="555"/>
      <c r="U678" s="555"/>
      <c r="V678" s="555" t="s">
        <v>699</v>
      </c>
      <c r="W678" s="555"/>
      <c r="X678" s="555"/>
      <c r="Y678" s="555" t="s">
        <v>700</v>
      </c>
      <c r="Z678" s="555"/>
      <c r="AA678" s="555"/>
      <c r="AB678" s="555" t="s">
        <v>701</v>
      </c>
      <c r="AC678" s="555"/>
    </row>
    <row r="679" spans="1:29" ht="15.75" x14ac:dyDescent="0.25">
      <c r="A679" s="553" t="s">
        <v>682</v>
      </c>
      <c r="B679" s="553" t="s">
        <v>683</v>
      </c>
      <c r="C679" s="554"/>
      <c r="D679" s="558" t="s">
        <v>684</v>
      </c>
      <c r="E679" s="554"/>
      <c r="F679" s="554"/>
      <c r="G679" s="554"/>
      <c r="H679" s="558" t="s">
        <v>685</v>
      </c>
      <c r="I679" s="554"/>
      <c r="J679" s="554"/>
      <c r="K679" s="554"/>
      <c r="L679" s="558" t="s">
        <v>686</v>
      </c>
      <c r="M679" s="554"/>
      <c r="N679" s="554"/>
      <c r="O679" s="553"/>
      <c r="P679" s="553" t="s">
        <v>687</v>
      </c>
      <c r="Q679" s="553"/>
      <c r="R679" s="553"/>
      <c r="S679" s="553" t="s">
        <v>688</v>
      </c>
      <c r="T679" s="553"/>
      <c r="U679" s="553"/>
      <c r="V679" s="553" t="s">
        <v>689</v>
      </c>
      <c r="W679" s="553"/>
      <c r="X679" s="553"/>
      <c r="Y679" s="553" t="s">
        <v>690</v>
      </c>
      <c r="Z679" s="553"/>
      <c r="AA679" s="553"/>
      <c r="AB679" s="553" t="s">
        <v>691</v>
      </c>
      <c r="AC679" s="553"/>
    </row>
  </sheetData>
  <sheetProtection sheet="1" formatCells="0" formatColumns="0" formatRows="0" insertColumns="0" insertRows="0" insertHyperlinks="0" deleteColumns="0" deleteRows="0" sort="0" autoFilter="0" pivotTables="0"/>
  <mergeCells count="155">
    <mergeCell ref="A6:AC6"/>
    <mergeCell ref="A7:AC7"/>
    <mergeCell ref="A8:AC8"/>
    <mergeCell ref="A10:A11"/>
    <mergeCell ref="B10:B11"/>
    <mergeCell ref="C10:N10"/>
    <mergeCell ref="O10:O11"/>
    <mergeCell ref="P10:AB10"/>
    <mergeCell ref="AC10:AC11"/>
    <mergeCell ref="Q327:Q333"/>
    <mergeCell ref="R327:R333"/>
    <mergeCell ref="S327:S333"/>
    <mergeCell ref="T327:T333"/>
    <mergeCell ref="A13:AB13"/>
    <mergeCell ref="A159:AB159"/>
    <mergeCell ref="A183:AB183"/>
    <mergeCell ref="AC185:AC194"/>
    <mergeCell ref="A204:AB204"/>
    <mergeCell ref="A213:AB213"/>
    <mergeCell ref="W335:W336"/>
    <mergeCell ref="X335:X336"/>
    <mergeCell ref="Y335:Y336"/>
    <mergeCell ref="Z335:Z336"/>
    <mergeCell ref="AA335:AA336"/>
    <mergeCell ref="AB335:AB336"/>
    <mergeCell ref="AA327:AA333"/>
    <mergeCell ref="AB327:AB333"/>
    <mergeCell ref="A335:A347"/>
    <mergeCell ref="P335:P336"/>
    <mergeCell ref="Q335:Q336"/>
    <mergeCell ref="R335:R336"/>
    <mergeCell ref="S335:S336"/>
    <mergeCell ref="T335:T336"/>
    <mergeCell ref="U335:U336"/>
    <mergeCell ref="V335:V336"/>
    <mergeCell ref="U327:U333"/>
    <mergeCell ref="V327:V333"/>
    <mergeCell ref="W327:W333"/>
    <mergeCell ref="X327:X333"/>
    <mergeCell ref="Y327:Y333"/>
    <mergeCell ref="Z327:Z333"/>
    <mergeCell ref="A327:A333"/>
    <mergeCell ref="P327:P333"/>
    <mergeCell ref="A354:A355"/>
    <mergeCell ref="AB337:AB342"/>
    <mergeCell ref="A349:A352"/>
    <mergeCell ref="P349:P352"/>
    <mergeCell ref="Q349:Q352"/>
    <mergeCell ref="R349:R352"/>
    <mergeCell ref="S349:S352"/>
    <mergeCell ref="T349:T352"/>
    <mergeCell ref="U349:U352"/>
    <mergeCell ref="V349:V352"/>
    <mergeCell ref="W349:W352"/>
    <mergeCell ref="V337:V342"/>
    <mergeCell ref="W337:W342"/>
    <mergeCell ref="X337:X342"/>
    <mergeCell ref="Y337:Y342"/>
    <mergeCell ref="Z337:Z342"/>
    <mergeCell ref="AA337:AA342"/>
    <mergeCell ref="P337:P342"/>
    <mergeCell ref="Q337:Q342"/>
    <mergeCell ref="R337:R342"/>
    <mergeCell ref="S337:S342"/>
    <mergeCell ref="T337:T342"/>
    <mergeCell ref="U337:U342"/>
    <mergeCell ref="Q357:Q360"/>
    <mergeCell ref="R357:R360"/>
    <mergeCell ref="S357:S360"/>
    <mergeCell ref="T357:T360"/>
    <mergeCell ref="X349:X352"/>
    <mergeCell ref="Y349:Y352"/>
    <mergeCell ref="Z349:Z352"/>
    <mergeCell ref="AA349:AA352"/>
    <mergeCell ref="AB349:AB352"/>
    <mergeCell ref="W364:W369"/>
    <mergeCell ref="X364:X369"/>
    <mergeCell ref="Y364:Y369"/>
    <mergeCell ref="Z364:Z369"/>
    <mergeCell ref="AA364:AA369"/>
    <mergeCell ref="AB364:AB369"/>
    <mergeCell ref="AA357:AA360"/>
    <mergeCell ref="AB357:AB360"/>
    <mergeCell ref="A364:A369"/>
    <mergeCell ref="P364:P369"/>
    <mergeCell ref="Q364:Q369"/>
    <mergeCell ref="R364:R369"/>
    <mergeCell ref="S364:S369"/>
    <mergeCell ref="T364:T369"/>
    <mergeCell ref="U364:U369"/>
    <mergeCell ref="V364:V369"/>
    <mergeCell ref="U357:U360"/>
    <mergeCell ref="V357:V360"/>
    <mergeCell ref="W357:W360"/>
    <mergeCell ref="X357:X360"/>
    <mergeCell ref="Y357:Y360"/>
    <mergeCell ref="Z357:Z360"/>
    <mergeCell ref="A357:A360"/>
    <mergeCell ref="P357:P360"/>
    <mergeCell ref="A418:A419"/>
    <mergeCell ref="A420:A421"/>
    <mergeCell ref="A425:A426"/>
    <mergeCell ref="A427:A428"/>
    <mergeCell ref="A429:A431"/>
    <mergeCell ref="A432:A433"/>
    <mergeCell ref="A371:A375"/>
    <mergeCell ref="A381:A382"/>
    <mergeCell ref="A384:A388"/>
    <mergeCell ref="A400:A401"/>
    <mergeCell ref="A408:A409"/>
    <mergeCell ref="A415:A416"/>
    <mergeCell ref="A480:A481"/>
    <mergeCell ref="A482:A483"/>
    <mergeCell ref="A484:A485"/>
    <mergeCell ref="A486:A487"/>
    <mergeCell ref="A488:A489"/>
    <mergeCell ref="A490:A491"/>
    <mergeCell ref="A435:A436"/>
    <mergeCell ref="A437:A438"/>
    <mergeCell ref="A451:A453"/>
    <mergeCell ref="A474:A475"/>
    <mergeCell ref="A476:A477"/>
    <mergeCell ref="A478:A479"/>
    <mergeCell ref="A513:A514"/>
    <mergeCell ref="A516:A517"/>
    <mergeCell ref="A519:A520"/>
    <mergeCell ref="A522:A523"/>
    <mergeCell ref="A528:A529"/>
    <mergeCell ref="A533:AC533"/>
    <mergeCell ref="A494:A495"/>
    <mergeCell ref="A498:A499"/>
    <mergeCell ref="A501:A502"/>
    <mergeCell ref="A504:A505"/>
    <mergeCell ref="A507:A508"/>
    <mergeCell ref="A510:A511"/>
    <mergeCell ref="AC622:AC623"/>
    <mergeCell ref="A624:A625"/>
    <mergeCell ref="A642:A643"/>
    <mergeCell ref="A644:A645"/>
    <mergeCell ref="A594:A607"/>
    <mergeCell ref="A608:A617"/>
    <mergeCell ref="AC610:AC611"/>
    <mergeCell ref="AC612:AC613"/>
    <mergeCell ref="AC614:AC617"/>
    <mergeCell ref="A618:A619"/>
    <mergeCell ref="A663:A664"/>
    <mergeCell ref="A665:A666"/>
    <mergeCell ref="A646:A647"/>
    <mergeCell ref="A648:A650"/>
    <mergeCell ref="A652:A653"/>
    <mergeCell ref="A654:A655"/>
    <mergeCell ref="A656:A657"/>
    <mergeCell ref="A660:A661"/>
    <mergeCell ref="A620:A621"/>
    <mergeCell ref="A622:A623"/>
  </mergeCells>
  <conditionalFormatting sqref="L222:L224">
    <cfRule type="duplicateValues" dxfId="2" priority="2" stopIfTrue="1"/>
    <cfRule type="cellIs" dxfId="1" priority="3" stopIfTrue="1" operator="equal">
      <formula>1</formula>
    </cfRule>
  </conditionalFormatting>
  <conditionalFormatting sqref="I608">
    <cfRule type="top10" dxfId="0" priority="1" stopIfTrue="1" percent="1" rank="10"/>
  </conditionalFormatting>
  <printOptions horizontalCentered="1"/>
  <pageMargins left="0" right="0.7" top="0.75" bottom="0.75" header="0.3" footer="0.3"/>
  <pageSetup paperSize="5" scale="33" orientation="landscape" horizontalDpi="4294967294" verticalDpi="0" r:id="rId1"/>
  <headerFooter>
    <oddFooter>Page &amp;P</oddFooter>
  </headerFooter>
  <drawing r:id="rId2"/>
  <legacyDrawing r:id="rId3"/>
  <oleObjects>
    <mc:AlternateContent xmlns:mc="http://schemas.openxmlformats.org/markup-compatibility/2006">
      <mc:Choice Requires="x14">
        <oleObject progId="Paintbrush Picture" shapeId="1025" r:id="rId4">
          <objectPr defaultSize="0" autoPict="0" r:id="rId5">
            <anchor moveWithCells="1" sizeWithCells="1">
              <from>
                <xdr:col>0</xdr:col>
                <xdr:colOff>2095500</xdr:colOff>
                <xdr:row>0</xdr:row>
                <xdr:rowOff>38100</xdr:rowOff>
              </from>
              <to>
                <xdr:col>0</xdr:col>
                <xdr:colOff>3238500</xdr:colOff>
                <xdr:row>4</xdr:row>
                <xdr:rowOff>0</xdr:rowOff>
              </to>
            </anchor>
          </objectPr>
        </oleObject>
      </mc:Choice>
      <mc:Fallback>
        <oleObject progId="Paintbrush Picture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FINAL March 15, 2017</vt:lpstr>
      <vt:lpstr>'FINAL March 15, 2017'!Print_Titles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