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F DRIVE\ALL\ALEXY\payment schedule template\"/>
    </mc:Choice>
  </mc:AlternateContent>
  <bookViews>
    <workbookView xWindow="0" yWindow="0" windowWidth="20490" windowHeight="6855"/>
  </bookViews>
  <sheets>
    <sheet name="Auto Loan Amortization Schedule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2" i="1" l="1" a="1"/>
  <c r="H32" i="1"/>
  <c r="C39" i="1"/>
  <c r="J28" i="1"/>
  <c r="J15" i="1"/>
  <c r="J16" i="1"/>
  <c r="J9" i="1"/>
  <c r="H34" i="1"/>
  <c r="E28" i="1"/>
  <c r="E17" i="1"/>
  <c r="H33" i="1"/>
  <c r="E27" i="1"/>
  <c r="E19" i="1"/>
  <c r="E20" i="1"/>
  <c r="J38" i="1"/>
  <c r="E31" i="1"/>
  <c r="E30" i="1"/>
  <c r="E29" i="1"/>
  <c r="D39" i="1"/>
  <c r="B39" i="1"/>
  <c r="E39" i="1"/>
  <c r="H39" i="1"/>
  <c r="I39" i="1"/>
  <c r="J39" i="1"/>
  <c r="B40" i="1"/>
  <c r="D40" i="1"/>
  <c r="H40" i="1"/>
  <c r="E40" i="1"/>
  <c r="I40" i="1"/>
  <c r="J40" i="1"/>
  <c r="C40" i="1"/>
  <c r="B41" i="1"/>
  <c r="D41" i="1"/>
  <c r="C41" i="1"/>
  <c r="H41" i="1"/>
  <c r="E41" i="1"/>
  <c r="I41" i="1"/>
  <c r="J41" i="1"/>
  <c r="D42" i="1"/>
  <c r="B42" i="1"/>
  <c r="C42" i="1"/>
  <c r="H42" i="1"/>
  <c r="E42" i="1"/>
  <c r="I42" i="1"/>
  <c r="J42" i="1"/>
  <c r="D43" i="1"/>
  <c r="B43" i="1"/>
  <c r="E43" i="1"/>
  <c r="C43" i="1"/>
  <c r="H43" i="1"/>
  <c r="I43" i="1"/>
  <c r="J43" i="1"/>
  <c r="B44" i="1"/>
  <c r="D44" i="1"/>
  <c r="H44" i="1"/>
  <c r="E44" i="1"/>
  <c r="C44" i="1"/>
  <c r="I44" i="1"/>
  <c r="J44" i="1"/>
  <c r="B45" i="1"/>
  <c r="D45" i="1"/>
  <c r="C45" i="1"/>
  <c r="H45" i="1"/>
  <c r="E45" i="1"/>
  <c r="I45" i="1"/>
  <c r="J45" i="1"/>
  <c r="D46" i="1"/>
  <c r="B46" i="1"/>
  <c r="C46" i="1"/>
  <c r="H46" i="1"/>
  <c r="E46" i="1"/>
  <c r="I46" i="1"/>
  <c r="J46" i="1"/>
  <c r="D47" i="1"/>
  <c r="B47" i="1"/>
  <c r="E47" i="1"/>
  <c r="C47" i="1"/>
  <c r="H47" i="1"/>
  <c r="I47" i="1"/>
  <c r="J47" i="1"/>
  <c r="B48" i="1"/>
  <c r="D48" i="1"/>
  <c r="H48" i="1"/>
  <c r="E48" i="1"/>
  <c r="I48" i="1"/>
  <c r="J48" i="1"/>
  <c r="C48" i="1"/>
  <c r="B49" i="1"/>
  <c r="D49" i="1"/>
  <c r="C49" i="1"/>
  <c r="H49" i="1"/>
  <c r="E49" i="1"/>
  <c r="I49" i="1"/>
  <c r="J49" i="1"/>
  <c r="D50" i="1"/>
  <c r="B50" i="1"/>
  <c r="H50" i="1"/>
  <c r="C50" i="1"/>
  <c r="E50" i="1"/>
  <c r="I50" i="1"/>
  <c r="J50" i="1"/>
  <c r="D51" i="1"/>
  <c r="B51" i="1"/>
  <c r="E51" i="1"/>
  <c r="C51" i="1"/>
  <c r="H51" i="1"/>
  <c r="I51" i="1"/>
  <c r="J51" i="1"/>
  <c r="B52" i="1"/>
  <c r="H52" i="1"/>
  <c r="D52" i="1"/>
  <c r="C52" i="1"/>
  <c r="E52" i="1"/>
  <c r="I52" i="1"/>
  <c r="J52" i="1"/>
  <c r="B53" i="1"/>
  <c r="D53" i="1"/>
  <c r="C53" i="1"/>
  <c r="H53" i="1"/>
  <c r="E53" i="1"/>
  <c r="I53" i="1"/>
  <c r="J53" i="1"/>
  <c r="D54" i="1"/>
  <c r="B54" i="1"/>
  <c r="C54" i="1"/>
  <c r="H54" i="1"/>
  <c r="E54" i="1"/>
  <c r="I54" i="1"/>
  <c r="J54" i="1"/>
  <c r="D55" i="1"/>
  <c r="B55" i="1"/>
  <c r="H55" i="1"/>
  <c r="E55" i="1"/>
  <c r="I55" i="1"/>
  <c r="J55" i="1"/>
  <c r="C55" i="1"/>
  <c r="D56" i="1"/>
  <c r="B56" i="1"/>
  <c r="E56" i="1"/>
  <c r="H56" i="1"/>
  <c r="I56" i="1"/>
  <c r="J56" i="1"/>
  <c r="C56" i="1"/>
  <c r="B57" i="1"/>
  <c r="D57" i="1"/>
  <c r="H57" i="1"/>
  <c r="C57" i="1"/>
  <c r="E57" i="1"/>
  <c r="I57" i="1"/>
  <c r="J57" i="1"/>
  <c r="D58" i="1"/>
  <c r="B58" i="1"/>
  <c r="E58" i="1"/>
  <c r="C58" i="1"/>
  <c r="H58" i="1"/>
  <c r="I58" i="1"/>
  <c r="J58" i="1"/>
  <c r="B59" i="1"/>
  <c r="D59" i="1"/>
  <c r="H59" i="1"/>
  <c r="E59" i="1"/>
  <c r="C59" i="1"/>
  <c r="I59" i="1"/>
  <c r="J59" i="1"/>
  <c r="D60" i="1"/>
  <c r="B60" i="1"/>
  <c r="C60" i="1"/>
  <c r="H60" i="1"/>
  <c r="E60" i="1"/>
  <c r="I60" i="1"/>
  <c r="J60" i="1"/>
  <c r="D61" i="1"/>
  <c r="B61" i="1"/>
  <c r="H61" i="1"/>
  <c r="C61" i="1"/>
  <c r="E61" i="1"/>
  <c r="I61" i="1"/>
  <c r="J61" i="1"/>
  <c r="D62" i="1"/>
  <c r="B62" i="1"/>
  <c r="E62" i="1"/>
  <c r="H62" i="1"/>
  <c r="I62" i="1"/>
  <c r="J62" i="1"/>
  <c r="C62" i="1"/>
  <c r="D63" i="1"/>
  <c r="B63" i="1"/>
  <c r="H63" i="1"/>
  <c r="C63" i="1"/>
  <c r="E63" i="1"/>
  <c r="I63" i="1"/>
  <c r="J63" i="1"/>
  <c r="B64" i="1"/>
  <c r="D64" i="1"/>
  <c r="C64" i="1"/>
  <c r="E64" i="1"/>
  <c r="H64" i="1"/>
  <c r="I64" i="1"/>
  <c r="J64" i="1"/>
  <c r="D65" i="1"/>
  <c r="B65" i="1"/>
  <c r="C65" i="1"/>
  <c r="H65" i="1"/>
  <c r="E65" i="1"/>
  <c r="I65" i="1"/>
  <c r="J65" i="1"/>
  <c r="D66" i="1"/>
  <c r="B66" i="1"/>
  <c r="E66" i="1"/>
  <c r="H66" i="1"/>
  <c r="C66" i="1"/>
  <c r="I66" i="1"/>
  <c r="J66" i="1"/>
  <c r="B67" i="1"/>
  <c r="D67" i="1"/>
  <c r="H67" i="1"/>
  <c r="E67" i="1"/>
  <c r="I67" i="1"/>
  <c r="J67" i="1"/>
  <c r="C67" i="1"/>
  <c r="D68" i="1"/>
  <c r="B68" i="1"/>
  <c r="C68" i="1"/>
  <c r="E68" i="1"/>
  <c r="H68" i="1"/>
  <c r="I68" i="1"/>
  <c r="J68" i="1"/>
  <c r="D69" i="1"/>
  <c r="B69" i="1"/>
  <c r="E69" i="1"/>
  <c r="H69" i="1"/>
  <c r="I69" i="1"/>
  <c r="J69" i="1"/>
  <c r="C69" i="1"/>
  <c r="D70" i="1"/>
  <c r="B70" i="1"/>
  <c r="E70" i="1"/>
  <c r="C70" i="1"/>
  <c r="H70" i="1"/>
  <c r="I70" i="1"/>
  <c r="J70" i="1"/>
  <c r="B71" i="1"/>
  <c r="D71" i="1"/>
  <c r="H71" i="1"/>
  <c r="E71" i="1"/>
  <c r="I71" i="1"/>
  <c r="J71" i="1"/>
  <c r="C71" i="1"/>
  <c r="B72" i="1"/>
  <c r="D72" i="1"/>
  <c r="C72" i="1"/>
  <c r="E72" i="1"/>
  <c r="H72" i="1"/>
  <c r="I72" i="1"/>
  <c r="J72" i="1"/>
  <c r="B73" i="1"/>
  <c r="D73" i="1"/>
  <c r="H73" i="1"/>
  <c r="C73" i="1"/>
  <c r="E73" i="1"/>
  <c r="I73" i="1"/>
  <c r="J73" i="1"/>
  <c r="D74" i="1"/>
  <c r="B74" i="1"/>
  <c r="E74" i="1"/>
  <c r="H74" i="1"/>
  <c r="I74" i="1"/>
  <c r="J74" i="1"/>
  <c r="C74" i="1"/>
  <c r="B75" i="1"/>
  <c r="D75" i="1"/>
  <c r="H75" i="1"/>
  <c r="E75" i="1"/>
  <c r="I75" i="1"/>
  <c r="J75" i="1"/>
  <c r="C75" i="1"/>
  <c r="D76" i="1"/>
  <c r="B76" i="1"/>
  <c r="C76" i="1"/>
  <c r="E76" i="1"/>
  <c r="H76" i="1"/>
  <c r="I76" i="1"/>
  <c r="J76" i="1"/>
  <c r="D77" i="1"/>
  <c r="B77" i="1"/>
  <c r="E77" i="1"/>
  <c r="H77" i="1"/>
  <c r="I77" i="1"/>
  <c r="J77" i="1"/>
  <c r="C77" i="1"/>
  <c r="D78" i="1"/>
  <c r="B78" i="1"/>
  <c r="E78" i="1"/>
  <c r="C78" i="1"/>
  <c r="H78" i="1"/>
  <c r="I78" i="1"/>
  <c r="J78" i="1"/>
  <c r="B79" i="1"/>
  <c r="D79" i="1"/>
  <c r="H79" i="1"/>
  <c r="E79" i="1"/>
  <c r="C79" i="1"/>
  <c r="I79" i="1"/>
  <c r="J79" i="1"/>
  <c r="B80" i="1"/>
  <c r="D80" i="1"/>
  <c r="C80" i="1"/>
  <c r="E80" i="1"/>
  <c r="H80" i="1"/>
  <c r="I80" i="1"/>
  <c r="J80" i="1"/>
  <c r="D81" i="1"/>
  <c r="B81" i="1"/>
  <c r="H81" i="1"/>
  <c r="E81" i="1"/>
  <c r="I81" i="1"/>
  <c r="J81" i="1"/>
  <c r="D82" i="1"/>
  <c r="C81" i="1"/>
  <c r="B82" i="1"/>
  <c r="E82" i="1"/>
  <c r="H82" i="1"/>
  <c r="I82" i="1"/>
  <c r="J82" i="1"/>
  <c r="C82" i="1"/>
  <c r="D83" i="1"/>
  <c r="B83" i="1"/>
  <c r="H83" i="1"/>
  <c r="C83" i="1"/>
  <c r="E83" i="1"/>
  <c r="I83" i="1"/>
  <c r="J83" i="1"/>
  <c r="D84" i="1"/>
  <c r="B84" i="1"/>
  <c r="C84" i="1"/>
  <c r="H84" i="1"/>
  <c r="E84" i="1"/>
  <c r="I84" i="1"/>
  <c r="J84" i="1"/>
  <c r="D85" i="1"/>
  <c r="B85" i="1"/>
  <c r="H85" i="1"/>
  <c r="C85" i="1"/>
  <c r="E85" i="1"/>
  <c r="I85" i="1"/>
  <c r="J85" i="1"/>
  <c r="D86" i="1"/>
  <c r="B86" i="1"/>
  <c r="E86" i="1"/>
  <c r="H86" i="1"/>
  <c r="C86" i="1"/>
  <c r="I86" i="1"/>
  <c r="J86" i="1"/>
  <c r="D87" i="1"/>
  <c r="B87" i="1"/>
  <c r="H87" i="1"/>
  <c r="I87" i="1"/>
  <c r="J87" i="1"/>
  <c r="E87" i="1"/>
  <c r="C87" i="1"/>
</calcChain>
</file>

<file path=xl/sharedStrings.xml><?xml version="1.0" encoding="utf-8"?>
<sst xmlns="http://schemas.openxmlformats.org/spreadsheetml/2006/main" count="76" uniqueCount="72">
  <si>
    <t>AUTO LOAN AMORTIZATION SCHEDULE TEMPLATE</t>
  </si>
  <si>
    <t>LENDER NAME</t>
  </si>
  <si>
    <t>VALUE</t>
  </si>
  <si>
    <t>LENDER ADDRESS</t>
  </si>
  <si>
    <t>SALE PRICE + OPTIONS</t>
  </si>
  <si>
    <t>DESTINATION CHARGE</t>
  </si>
  <si>
    <t>TITLE TRANSFER FEE</t>
  </si>
  <si>
    <t>LENDER PHONE</t>
  </si>
  <si>
    <t>OTHER TAXABLE FEES</t>
  </si>
  <si>
    <t>LENDER WEB</t>
  </si>
  <si>
    <t>www.</t>
  </si>
  <si>
    <t>TOTAL PURCHASE PRICE</t>
  </si>
  <si>
    <t>CONTACT EMAIL</t>
  </si>
  <si>
    <t>LOAN TYPE</t>
  </si>
  <si>
    <t>STATE SALES TAX</t>
  </si>
  <si>
    <t>DATE OF LOAN</t>
  </si>
  <si>
    <t>NAME ON LOAN</t>
  </si>
  <si>
    <t xml:space="preserve">INPUT STATE SALES TAX RATE </t>
  </si>
  <si>
    <t>DATA</t>
  </si>
  <si>
    <t>INPUT</t>
  </si>
  <si>
    <t>FREQUENCY</t>
  </si>
  <si>
    <t>STATE SALES / EXCISE TAX</t>
  </si>
  <si>
    <t>PURCHASE PRICE + FEES</t>
  </si>
  <si>
    <t>Annually</t>
  </si>
  <si>
    <t>PERCENT OF DOWN PAYMENT</t>
  </si>
  <si>
    <t>Semi-Annually</t>
  </si>
  <si>
    <t>NON-TAXABLE FEES</t>
  </si>
  <si>
    <t>TOTAL DOWN PAYMENT</t>
  </si>
  <si>
    <t>Quarterly</t>
  </si>
  <si>
    <t>REGISTRATION</t>
  </si>
  <si>
    <t>LOAN AMOUNT</t>
  </si>
  <si>
    <t>Bi-Monthly</t>
  </si>
  <si>
    <t>LATE REGISTRATION FEE</t>
  </si>
  <si>
    <t>ANNUAL INTEREST RATE</t>
  </si>
  <si>
    <t>Monthly</t>
  </si>
  <si>
    <t>SERVICE CONTRACT</t>
  </si>
  <si>
    <t>LENGTH OF LOAN IN YEARS</t>
  </si>
  <si>
    <t>Semi-Monthly</t>
  </si>
  <si>
    <t>SPECIAL PLATE FEE</t>
  </si>
  <si>
    <t>PAYMENT FREQUENCY</t>
  </si>
  <si>
    <t>Bi-Weekly</t>
  </si>
  <si>
    <t>ADMINISTRATION FEE</t>
  </si>
  <si>
    <t>FIRST PAYMENT DATE</t>
  </si>
  <si>
    <t>TRANSACTION FEE</t>
  </si>
  <si>
    <t>LATE TITLE TRANSFER FEE</t>
  </si>
  <si>
    <t>CALCULATED OUTPUT</t>
  </si>
  <si>
    <t>DUPLICATE TITLE FEE</t>
  </si>
  <si>
    <t>NUMBER OF PAYMENTS</t>
  </si>
  <si>
    <t>OTHER NON-TAXABLE FEES</t>
  </si>
  <si>
    <t>MONTHLY INTEREST RATE</t>
  </si>
  <si>
    <t>TOTAL NON-TAXABLE FEES</t>
  </si>
  <si>
    <t>MONTHLY PAYMENT</t>
  </si>
  <si>
    <t>TOTAL INTEREST</t>
  </si>
  <si>
    <t>TOTAL PAYMENTS</t>
  </si>
  <si>
    <t>PERIODS PER YEAR</t>
  </si>
  <si>
    <t>NUMBER OF PERIODS</t>
  </si>
  <si>
    <t>Periods per month</t>
  </si>
  <si>
    <t>AUTO LOAN AMORTIZATION SCHEDULE</t>
  </si>
  <si>
    <t>PYMNT PERIOD</t>
  </si>
  <si>
    <t>DATE OF PAYMENT</t>
  </si>
  <si>
    <t>BEGINNING BALANCE</t>
  </si>
  <si>
    <t>SCHEDULED PAYMENT</t>
  </si>
  <si>
    <t>EXTRA PAYMENT</t>
  </si>
  <si>
    <t>ADDITIONAL PAYMENT</t>
  </si>
  <si>
    <t>INTEREST</t>
  </si>
  <si>
    <t>PRINCIPAL</t>
  </si>
  <si>
    <t>BALANCE</t>
  </si>
  <si>
    <t>FILL IN NET TAXABLE</t>
  </si>
  <si>
    <r>
      <t xml:space="preserve">TRADE-IN TAX DEDUCTION </t>
    </r>
    <r>
      <rPr>
        <b/>
        <sz val="8"/>
        <color rgb="FF000000"/>
        <rFont val="Arial"/>
        <family val="2"/>
      </rPr>
      <t>(if applicable)</t>
    </r>
  </si>
  <si>
    <t>PURCHASE PRICE</t>
  </si>
  <si>
    <t>***Complete All WHITE fields under VALUE Headings Only***</t>
  </si>
  <si>
    <r>
      <t xml:space="preserve">CASH REBATE TAX DEDUCTION 
</t>
    </r>
    <r>
      <rPr>
        <b/>
        <sz val="8"/>
        <color rgb="FF000000"/>
        <rFont val="Arial"/>
        <family val="2"/>
      </rPr>
      <t>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</si>
</sst>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164" formatCode="&quot;$&quot;#,##0.00"/>
    <numFmt numFmtId="165" formatCode="[$$-409]#,##0.00;\-[$$-409]#,##0.00"/>
    <numFmt numFmtId="166" formatCode="#,##0.00%;\-#,##0.00%"/>
    <numFmt numFmtId="167" formatCode="#,##0.000%;\-#,##0.000%"/>
    <numFmt numFmtId="168" formatCode="&quot;$&quot;#,##0.000"/>
    <numFmt numFmtId="169" formatCode="_(&quot;$&quot;* #,##0_);_(&quot;$&quot;* \(#,##0\);_(&quot;$&quot;* &quot;-&quot;??_);_(@_)"/>
  </numFmts>
  <fonts count="25" x14ac:knownFonts="1">
    <font>
      <sz val="11"/>
      <color rgb="FF000000"/>
      <name val="Calibri"/>
    </font>
    <font>
      <sz val="12"/>
      <color rgb="FF000000"/>
      <name val="Arial"/>
      <family val="2"/>
    </font>
    <font>
      <b/>
      <sz val="22"/>
      <color rgb="FF306786"/>
      <name val="Arial"/>
      <family val="2"/>
    </font>
    <font>
      <b/>
      <sz val="22"/>
      <color rgb="FF418AB3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FFFFFF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16"/>
      <color rgb="FF000000"/>
      <name val="Arial"/>
      <family val="2"/>
    </font>
    <font>
      <sz val="16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8"/>
      <color rgb="FF306786"/>
      <name val="Arial"/>
      <family val="2"/>
    </font>
    <font>
      <sz val="10"/>
      <name val="Calibri"/>
      <family val="2"/>
    </font>
    <font>
      <b/>
      <strike/>
      <sz val="10"/>
      <color rgb="FFFFFFFF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9"/>
      <name val="Calibri"/>
      <family val="2"/>
    </font>
    <font>
      <b/>
      <sz val="16"/>
      <color theme="0" tint="-0.499984740745262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204559"/>
        <bgColor rgb="FF204559"/>
      </patternFill>
    </fill>
    <fill>
      <patternFill patternType="solid">
        <fgColor rgb="FFB0D0E2"/>
        <bgColor rgb="FFB0D0E2"/>
      </patternFill>
    </fill>
    <fill>
      <patternFill patternType="solid">
        <fgColor rgb="FF535B13"/>
        <bgColor rgb="FF535B13"/>
      </patternFill>
    </fill>
    <fill>
      <patternFill patternType="solid">
        <fgColor rgb="FF306786"/>
        <bgColor rgb="FF306786"/>
      </patternFill>
    </fill>
    <fill>
      <patternFill patternType="solid">
        <fgColor rgb="FFD7E7F0"/>
        <bgColor rgb="FFD7E7F0"/>
      </patternFill>
    </fill>
    <fill>
      <patternFill patternType="solid">
        <fgColor rgb="FFE1EAA0"/>
        <bgColor rgb="FFE1EAA0"/>
      </patternFill>
    </fill>
    <fill>
      <patternFill patternType="solid">
        <fgColor rgb="FFF0F4CF"/>
        <bgColor rgb="FFF0F4CF"/>
      </patternFill>
    </fill>
    <fill>
      <patternFill patternType="solid">
        <fgColor rgb="FF7C891D"/>
        <bgColor rgb="FF7C891D"/>
      </patternFill>
    </fill>
    <fill>
      <patternFill patternType="solid">
        <fgColor rgb="FFFFFFFF"/>
        <bgColor rgb="FFFFFFFF"/>
      </patternFill>
    </fill>
    <fill>
      <patternFill patternType="solid">
        <fgColor rgb="FFE1EB9E"/>
        <bgColor rgb="FFE1EB9E"/>
      </patternFill>
    </fill>
    <fill>
      <patternFill patternType="solid">
        <fgColor theme="0"/>
        <bgColor rgb="FFF0F4CF"/>
      </patternFill>
    </fill>
    <fill>
      <patternFill patternType="solid">
        <fgColor theme="0"/>
        <bgColor rgb="FFE1EAA0"/>
      </patternFill>
    </fill>
  </fills>
  <borders count="14">
    <border>
      <left/>
      <right/>
      <top/>
      <bottom/>
      <diagonal/>
    </border>
    <border>
      <left style="thin">
        <color rgb="FF595959"/>
      </left>
      <right/>
      <top style="thin">
        <color rgb="FF595959"/>
      </top>
      <bottom style="thin">
        <color rgb="FF595959"/>
      </bottom>
      <diagonal/>
    </border>
    <border>
      <left/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/>
      <top style="thin">
        <color rgb="FF595959"/>
      </top>
      <bottom/>
      <diagonal/>
    </border>
    <border>
      <left/>
      <right style="thin">
        <color rgb="FF595959"/>
      </right>
      <top style="thin">
        <color rgb="FF595959"/>
      </top>
      <bottom/>
      <diagonal/>
    </border>
    <border>
      <left style="thin">
        <color rgb="FF595959"/>
      </left>
      <right/>
      <top/>
      <bottom/>
      <diagonal/>
    </border>
    <border>
      <left/>
      <right style="thin">
        <color rgb="FF595959"/>
      </right>
      <top/>
      <bottom/>
      <diagonal/>
    </border>
    <border>
      <left style="thin">
        <color rgb="FF595959"/>
      </left>
      <right/>
      <top/>
      <bottom style="thin">
        <color rgb="FF595959"/>
      </bottom>
      <diagonal/>
    </border>
    <border>
      <left/>
      <right style="thin">
        <color rgb="FF595959"/>
      </right>
      <top/>
      <bottom style="thin">
        <color rgb="FF595959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93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4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4" fillId="0" borderId="0" xfId="0" applyFont="1" applyAlignment="1">
      <alignment wrapText="1"/>
    </xf>
    <xf numFmtId="0" fontId="8" fillId="10" borderId="0" xfId="0" applyFont="1" applyFill="1" applyAlignment="1">
      <alignment horizontal="center" wrapText="1"/>
    </xf>
    <xf numFmtId="0" fontId="8" fillId="10" borderId="0" xfId="0" applyFont="1" applyFill="1" applyBorder="1" applyAlignment="1">
      <alignment horizontal="center" wrapText="1"/>
    </xf>
    <xf numFmtId="0" fontId="12" fillId="6" borderId="3" xfId="0" applyFont="1" applyFill="1" applyBorder="1" applyAlignment="1">
      <alignment horizontal="right" vertical="center" wrapText="1"/>
    </xf>
    <xf numFmtId="167" fontId="12" fillId="6" borderId="3" xfId="0" applyNumberFormat="1" applyFont="1" applyFill="1" applyBorder="1" applyAlignment="1">
      <alignment horizontal="right" vertical="center" wrapText="1"/>
    </xf>
    <xf numFmtId="165" fontId="12" fillId="6" borderId="3" xfId="0" applyNumberFormat="1" applyFont="1" applyFill="1" applyBorder="1" applyAlignment="1">
      <alignment horizontal="right" vertical="center" wrapText="1"/>
    </xf>
    <xf numFmtId="168" fontId="12" fillId="6" borderId="3" xfId="0" applyNumberFormat="1" applyFont="1" applyFill="1" applyBorder="1" applyAlignment="1">
      <alignment horizontal="right" vertical="center" wrapText="1"/>
    </xf>
    <xf numFmtId="0" fontId="14" fillId="0" borderId="0" xfId="0" applyFont="1"/>
    <xf numFmtId="0" fontId="15" fillId="0" borderId="0" xfId="0" applyFont="1"/>
    <xf numFmtId="0" fontId="18" fillId="0" borderId="0" xfId="0" applyFont="1"/>
    <xf numFmtId="0" fontId="10" fillId="9" borderId="11" xfId="0" applyFont="1" applyFill="1" applyBorder="1" applyAlignment="1">
      <alignment horizontal="right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16" fillId="11" borderId="11" xfId="0" applyFont="1" applyFill="1" applyBorder="1" applyAlignment="1">
      <alignment horizontal="right" vertical="center" wrapText="1"/>
    </xf>
    <xf numFmtId="165" fontId="17" fillId="11" borderId="11" xfId="0" applyNumberFormat="1" applyFont="1" applyFill="1" applyBorder="1" applyAlignment="1">
      <alignment vertical="center" wrapText="1"/>
    </xf>
    <xf numFmtId="0" fontId="8" fillId="0" borderId="11" xfId="0" applyFont="1" applyBorder="1" applyAlignment="1">
      <alignment horizontal="left" vertical="center" wrapText="1"/>
    </xf>
    <xf numFmtId="14" fontId="8" fillId="0" borderId="11" xfId="0" applyNumberFormat="1" applyFont="1" applyBorder="1" applyAlignment="1">
      <alignment horizontal="left" vertical="center" wrapText="1"/>
    </xf>
    <xf numFmtId="165" fontId="8" fillId="8" borderId="11" xfId="0" applyNumberFormat="1" applyFont="1" applyFill="1" applyBorder="1" applyAlignment="1">
      <alignment horizontal="right" vertical="center" wrapText="1"/>
    </xf>
    <xf numFmtId="165" fontId="8" fillId="0" borderId="11" xfId="0" applyNumberFormat="1" applyFont="1" applyBorder="1" applyAlignment="1">
      <alignment horizontal="right" vertical="center" wrapText="1"/>
    </xf>
    <xf numFmtId="165" fontId="8" fillId="11" borderId="11" xfId="0" applyNumberFormat="1" applyFont="1" applyFill="1" applyBorder="1" applyAlignment="1">
      <alignment horizontal="right" vertical="center" wrapText="1"/>
    </xf>
    <xf numFmtId="165" fontId="8" fillId="7" borderId="11" xfId="0" applyNumberFormat="1" applyFont="1" applyFill="1" applyBorder="1" applyAlignment="1">
      <alignment horizontal="right" vertical="center" wrapText="1"/>
    </xf>
    <xf numFmtId="169" fontId="8" fillId="7" borderId="11" xfId="0" applyNumberFormat="1" applyFont="1" applyFill="1" applyBorder="1" applyAlignment="1">
      <alignment vertical="center" wrapText="1"/>
    </xf>
    <xf numFmtId="0" fontId="10" fillId="4" borderId="11" xfId="0" applyFont="1" applyFill="1" applyBorder="1" applyAlignment="1">
      <alignment horizontal="center" vertical="center" wrapText="1"/>
    </xf>
    <xf numFmtId="44" fontId="8" fillId="12" borderId="11" xfId="0" applyNumberFormat="1" applyFont="1" applyFill="1" applyBorder="1" applyAlignment="1">
      <alignment horizontal="right" vertical="center" wrapText="1"/>
    </xf>
    <xf numFmtId="44" fontId="10" fillId="9" borderId="11" xfId="0" applyNumberFormat="1" applyFont="1" applyFill="1" applyBorder="1" applyAlignment="1">
      <alignment horizontal="right" vertical="center" wrapText="1"/>
    </xf>
    <xf numFmtId="164" fontId="10" fillId="9" borderId="11" xfId="0" applyNumberFormat="1" applyFont="1" applyFill="1" applyBorder="1" applyAlignment="1">
      <alignment horizontal="right" vertical="center" wrapText="1"/>
    </xf>
    <xf numFmtId="10" fontId="8" fillId="12" borderId="11" xfId="0" applyNumberFormat="1" applyFont="1" applyFill="1" applyBorder="1" applyAlignment="1">
      <alignment horizontal="right" vertical="center" wrapText="1"/>
    </xf>
    <xf numFmtId="44" fontId="8" fillId="13" borderId="11" xfId="0" applyNumberFormat="1" applyFont="1" applyFill="1" applyBorder="1" applyAlignment="1">
      <alignment horizontal="right" vertical="center" wrapText="1"/>
    </xf>
    <xf numFmtId="165" fontId="8" fillId="13" borderId="3" xfId="0" applyNumberFormat="1" applyFont="1" applyFill="1" applyBorder="1" applyAlignment="1">
      <alignment horizontal="right" vertical="center" wrapText="1"/>
    </xf>
    <xf numFmtId="9" fontId="8" fillId="12" borderId="3" xfId="0" applyNumberFormat="1" applyFont="1" applyFill="1" applyBorder="1" applyAlignment="1">
      <alignment horizontal="right" vertical="center" wrapText="1"/>
    </xf>
    <xf numFmtId="165" fontId="8" fillId="12" borderId="3" xfId="0" applyNumberFormat="1" applyFont="1" applyFill="1" applyBorder="1" applyAlignment="1">
      <alignment horizontal="right" vertical="center" wrapText="1"/>
    </xf>
    <xf numFmtId="166" fontId="8" fillId="12" borderId="3" xfId="0" applyNumberFormat="1" applyFont="1" applyFill="1" applyBorder="1" applyAlignment="1">
      <alignment horizontal="right" vertical="center" wrapText="1"/>
    </xf>
    <xf numFmtId="0" fontId="8" fillId="12" borderId="3" xfId="0" applyFont="1" applyFill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20" fillId="9" borderId="3" xfId="0" applyFont="1" applyFill="1" applyBorder="1" applyAlignment="1">
      <alignment vertical="center" wrapText="1"/>
    </xf>
    <xf numFmtId="0" fontId="21" fillId="10" borderId="0" xfId="0" applyFont="1" applyFill="1" applyAlignment="1">
      <alignment horizontal="left" vertical="center"/>
    </xf>
    <xf numFmtId="0" fontId="21" fillId="10" borderId="0" xfId="0" applyFont="1" applyFill="1" applyBorder="1" applyAlignment="1">
      <alignment horizontal="left" vertical="center"/>
    </xf>
    <xf numFmtId="0" fontId="22" fillId="0" borderId="0" xfId="0" applyFont="1"/>
    <xf numFmtId="14" fontId="8" fillId="12" borderId="3" xfId="0" applyNumberFormat="1" applyFont="1" applyFill="1" applyBorder="1" applyAlignment="1">
      <alignment horizontal="right" vertical="center" wrapText="1"/>
    </xf>
    <xf numFmtId="0" fontId="17" fillId="0" borderId="0" xfId="0" applyFont="1" applyAlignment="1">
      <alignment vertical="center" wrapText="1"/>
    </xf>
    <xf numFmtId="0" fontId="22" fillId="0" borderId="0" xfId="0" applyFont="1" applyAlignment="1"/>
    <xf numFmtId="0" fontId="8" fillId="0" borderId="0" xfId="0" applyFont="1" applyAlignment="1">
      <alignment wrapText="1"/>
    </xf>
    <xf numFmtId="0" fontId="12" fillId="10" borderId="0" xfId="0" applyFont="1" applyFill="1" applyAlignment="1">
      <alignment horizontal="left" vertical="center" wrapText="1"/>
    </xf>
    <xf numFmtId="0" fontId="12" fillId="10" borderId="0" xfId="0" applyFont="1" applyFill="1" applyBorder="1" applyAlignment="1">
      <alignment horizontal="left" vertical="center" wrapText="1"/>
    </xf>
    <xf numFmtId="0" fontId="22" fillId="10" borderId="0" xfId="0" applyFont="1" applyFill="1" applyBorder="1"/>
    <xf numFmtId="0" fontId="11" fillId="7" borderId="11" xfId="0" applyFont="1" applyFill="1" applyBorder="1" applyAlignment="1">
      <alignment horizontal="left" vertical="center" wrapText="1" indent="1"/>
    </xf>
    <xf numFmtId="0" fontId="23" fillId="0" borderId="11" xfId="0" applyFont="1" applyBorder="1" applyAlignment="1">
      <alignment horizontal="left" indent="1"/>
    </xf>
    <xf numFmtId="0" fontId="6" fillId="9" borderId="1" xfId="0" applyFont="1" applyFill="1" applyBorder="1" applyAlignment="1">
      <alignment horizontal="left" vertical="center" wrapText="1" indent="1"/>
    </xf>
    <xf numFmtId="0" fontId="7" fillId="0" borderId="2" xfId="0" applyFont="1" applyBorder="1" applyAlignment="1">
      <alignment horizontal="left" indent="1"/>
    </xf>
    <xf numFmtId="0" fontId="8" fillId="7" borderId="1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19" fillId="0" borderId="2" xfId="0" applyFont="1" applyBorder="1"/>
    <xf numFmtId="0" fontId="10" fillId="9" borderId="1" xfId="0" applyFont="1" applyFill="1" applyBorder="1" applyAlignment="1">
      <alignment horizontal="left" vertical="center" wrapText="1" indent="1"/>
    </xf>
    <xf numFmtId="0" fontId="19" fillId="0" borderId="2" xfId="0" applyFont="1" applyBorder="1" applyAlignment="1">
      <alignment horizontal="left" indent="1"/>
    </xf>
    <xf numFmtId="0" fontId="11" fillId="7" borderId="1" xfId="0" applyFont="1" applyFill="1" applyBorder="1" applyAlignment="1">
      <alignment horizontal="left" vertical="center" wrapText="1" indent="1"/>
    </xf>
    <xf numFmtId="0" fontId="23" fillId="0" borderId="2" xfId="0" applyFont="1" applyBorder="1" applyAlignment="1">
      <alignment horizontal="left" indent="1"/>
    </xf>
    <xf numFmtId="0" fontId="8" fillId="0" borderId="1" xfId="0" applyFont="1" applyBorder="1" applyAlignment="1">
      <alignment horizontal="left" vertical="center" wrapText="1" indent="1"/>
    </xf>
    <xf numFmtId="0" fontId="6" fillId="5" borderId="4" xfId="0" applyFont="1" applyFill="1" applyBorder="1" applyAlignment="1">
      <alignment horizontal="left" vertical="center" wrapText="1" indent="1"/>
    </xf>
    <xf numFmtId="0" fontId="7" fillId="0" borderId="5" xfId="0" applyFont="1" applyBorder="1" applyAlignment="1">
      <alignment horizontal="left" indent="1"/>
    </xf>
    <xf numFmtId="0" fontId="7" fillId="0" borderId="11" xfId="0" applyFont="1" applyBorder="1" applyAlignment="1">
      <alignment horizontal="left" indent="1"/>
    </xf>
    <xf numFmtId="0" fontId="6" fillId="4" borderId="11" xfId="0" applyFont="1" applyFill="1" applyBorder="1" applyAlignment="1">
      <alignment horizontal="right" vertical="center" wrapText="1" indent="1"/>
    </xf>
    <xf numFmtId="0" fontId="23" fillId="0" borderId="11" xfId="0" applyFont="1" applyBorder="1" applyAlignment="1">
      <alignment horizontal="right" indent="1"/>
    </xf>
    <xf numFmtId="0" fontId="6" fillId="5" borderId="1" xfId="0" applyFont="1" applyFill="1" applyBorder="1" applyAlignment="1">
      <alignment horizontal="left" vertical="center" wrapText="1" indent="1"/>
    </xf>
    <xf numFmtId="0" fontId="10" fillId="4" borderId="11" xfId="0" applyFont="1" applyFill="1" applyBorder="1" applyAlignment="1">
      <alignment horizontal="left" vertical="center" wrapText="1" indent="1"/>
    </xf>
    <xf numFmtId="0" fontId="8" fillId="6" borderId="1" xfId="0" applyFont="1" applyFill="1" applyBorder="1" applyAlignment="1">
      <alignment horizontal="left" vertical="center" wrapText="1" indent="1"/>
    </xf>
    <xf numFmtId="0" fontId="10" fillId="2" borderId="11" xfId="0" applyFont="1" applyFill="1" applyBorder="1" applyAlignment="1">
      <alignment horizontal="center" vertical="center" wrapText="1"/>
    </xf>
    <xf numFmtId="0" fontId="7" fillId="0" borderId="11" xfId="0" applyFont="1" applyBorder="1"/>
    <xf numFmtId="0" fontId="11" fillId="3" borderId="1" xfId="0" applyFont="1" applyFill="1" applyBorder="1" applyAlignment="1">
      <alignment horizontal="left" vertical="center" wrapText="1" indent="1"/>
    </xf>
    <xf numFmtId="0" fontId="11" fillId="7" borderId="12" xfId="0" applyFont="1" applyFill="1" applyBorder="1" applyAlignment="1">
      <alignment horizontal="left" vertical="center" wrapText="1" indent="1"/>
    </xf>
    <xf numFmtId="0" fontId="23" fillId="0" borderId="13" xfId="0" applyFont="1" applyBorder="1" applyAlignment="1">
      <alignment horizontal="left" indent="1"/>
    </xf>
    <xf numFmtId="0" fontId="19" fillId="0" borderId="11" xfId="0" applyFont="1" applyBorder="1" applyAlignment="1">
      <alignment horizontal="left" indent="1"/>
    </xf>
    <xf numFmtId="0" fontId="6" fillId="2" borderId="1" xfId="0" applyFont="1" applyFill="1" applyBorder="1" applyAlignment="1">
      <alignment horizontal="left" vertical="center" wrapText="1" indent="1"/>
    </xf>
    <xf numFmtId="0" fontId="7" fillId="0" borderId="6" xfId="0" applyFont="1" applyBorder="1" applyAlignment="1">
      <alignment horizontal="left" indent="1"/>
    </xf>
    <xf numFmtId="0" fontId="7" fillId="0" borderId="7" xfId="0" applyFont="1" applyBorder="1" applyAlignment="1">
      <alignment horizontal="left" indent="1"/>
    </xf>
    <xf numFmtId="0" fontId="7" fillId="0" borderId="8" xfId="0" applyFont="1" applyBorder="1" applyAlignment="1">
      <alignment horizontal="left" indent="1"/>
    </xf>
    <xf numFmtId="0" fontId="7" fillId="0" borderId="9" xfId="0" applyFont="1" applyBorder="1" applyAlignment="1">
      <alignment horizontal="left" indent="1"/>
    </xf>
    <xf numFmtId="0" fontId="8" fillId="3" borderId="1" xfId="0" applyFont="1" applyFill="1" applyBorder="1" applyAlignment="1">
      <alignment horizontal="left" vertical="center" wrapText="1" indent="1"/>
    </xf>
    <xf numFmtId="0" fontId="10" fillId="4" borderId="1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BD32"/>
      <color rgb="FF03C25B"/>
      <color rgb="FFDAF0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35B13"/>
  </sheetPr>
  <dimension ref="A2:U941"/>
  <sheetViews>
    <sheetView showGridLines="0" tabSelected="1" workbookViewId="0">
      <pane ySplit="2" topLeftCell="A3" activePane="bottomLeft" state="frozen"/>
      <selection pane="bottomLeft" activeCell="A89" sqref="A89:XFD89"/>
    </sheetView>
  </sheetViews>
  <sheetFormatPr defaultColWidth="15.140625" defaultRowHeight="15" customHeight="1" x14ac:dyDescent="0.25"/>
  <cols>
    <col min="1" max="1" width="3" customWidth="1"/>
    <col min="2" max="2" width="7.85546875" customWidth="1"/>
    <col min="3" max="3" width="11.140625" customWidth="1"/>
    <col min="4" max="6" width="15.5703125" customWidth="1"/>
    <col min="7" max="7" width="15.5703125" hidden="1" customWidth="1"/>
    <col min="8" max="10" width="15.5703125" customWidth="1"/>
    <col min="11" max="11" width="3" customWidth="1"/>
    <col min="12" max="12" width="2.42578125" customWidth="1"/>
    <col min="13" max="13" width="2.85546875" customWidth="1"/>
    <col min="14" max="14" width="110.140625" customWidth="1"/>
    <col min="15" max="15" width="3.42578125" customWidth="1"/>
    <col min="16" max="21" width="7.5703125" customWidth="1"/>
  </cols>
  <sheetData>
    <row r="2" spans="1:21" ht="27.75" x14ac:dyDescent="0.4">
      <c r="A2" s="1"/>
      <c r="B2" s="19" t="s">
        <v>0</v>
      </c>
      <c r="C2" s="2"/>
      <c r="D2" s="3"/>
      <c r="E2" s="3"/>
      <c r="F2" s="3"/>
      <c r="G2" s="3"/>
      <c r="H2" s="3"/>
      <c r="I2" s="3"/>
      <c r="J2" s="3"/>
      <c r="K2" s="3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Q3" s="4"/>
      <c r="R3" s="4"/>
      <c r="S3" s="4"/>
      <c r="T3" s="4"/>
      <c r="U3" s="4"/>
    </row>
    <row r="4" spans="1:21" ht="21.95" customHeight="1" x14ac:dyDescent="0.25">
      <c r="A4" s="6"/>
      <c r="B4" s="80" t="s">
        <v>1</v>
      </c>
      <c r="C4" s="57"/>
      <c r="D4" s="85"/>
      <c r="E4" s="57"/>
      <c r="F4" s="7"/>
      <c r="G4" s="7"/>
      <c r="H4" s="72" t="s">
        <v>69</v>
      </c>
      <c r="I4" s="68"/>
      <c r="J4" s="31" t="s">
        <v>2</v>
      </c>
      <c r="K4" s="7"/>
      <c r="L4" s="7"/>
      <c r="P4" s="7"/>
      <c r="Q4" s="7"/>
      <c r="R4" s="7"/>
      <c r="S4" s="7"/>
      <c r="T4" s="7"/>
      <c r="U4" s="7"/>
    </row>
    <row r="5" spans="1:21" ht="21.95" customHeight="1" x14ac:dyDescent="0.25">
      <c r="A5" s="6"/>
      <c r="B5" s="66" t="s">
        <v>3</v>
      </c>
      <c r="C5" s="67"/>
      <c r="D5" s="73"/>
      <c r="E5" s="57"/>
      <c r="F5" s="7"/>
      <c r="G5" s="7"/>
      <c r="H5" s="54" t="s">
        <v>4</v>
      </c>
      <c r="I5" s="68"/>
      <c r="J5" s="32">
        <v>40000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1" ht="21.95" customHeight="1" x14ac:dyDescent="0.25">
      <c r="A6" s="6"/>
      <c r="B6" s="81"/>
      <c r="C6" s="82"/>
      <c r="D6" s="73"/>
      <c r="E6" s="57"/>
      <c r="F6" s="7"/>
      <c r="G6" s="7"/>
      <c r="H6" s="54" t="s">
        <v>5</v>
      </c>
      <c r="I6" s="68"/>
      <c r="J6" s="32">
        <v>35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1.95" customHeight="1" x14ac:dyDescent="0.25">
      <c r="A7" s="6"/>
      <c r="B7" s="83"/>
      <c r="C7" s="84"/>
      <c r="D7" s="73"/>
      <c r="E7" s="57"/>
      <c r="F7" s="7"/>
      <c r="G7" s="7"/>
      <c r="H7" s="54" t="s">
        <v>6</v>
      </c>
      <c r="I7" s="68"/>
      <c r="J7" s="32">
        <v>35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21.95" customHeight="1" x14ac:dyDescent="0.25">
      <c r="A8" s="6"/>
      <c r="B8" s="71" t="s">
        <v>7</v>
      </c>
      <c r="C8" s="57"/>
      <c r="D8" s="65"/>
      <c r="E8" s="57"/>
      <c r="F8" s="7"/>
      <c r="G8" s="7"/>
      <c r="H8" s="54" t="s">
        <v>8</v>
      </c>
      <c r="I8" s="68"/>
      <c r="J8" s="32">
        <v>600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21.95" customHeight="1" x14ac:dyDescent="0.25">
      <c r="A9" s="6"/>
      <c r="B9" s="71" t="s">
        <v>9</v>
      </c>
      <c r="C9" s="57"/>
      <c r="D9" s="65" t="s">
        <v>10</v>
      </c>
      <c r="E9" s="57"/>
      <c r="F9" s="7"/>
      <c r="G9" s="7"/>
      <c r="H9" s="69" t="s">
        <v>11</v>
      </c>
      <c r="I9" s="70"/>
      <c r="J9" s="33">
        <f>SUM(J5:J8)</f>
        <v>40670</v>
      </c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21" ht="21.95" customHeight="1" x14ac:dyDescent="0.25">
      <c r="A10" s="6"/>
      <c r="B10" s="66" t="s">
        <v>12</v>
      </c>
      <c r="C10" s="67"/>
      <c r="D10" s="65"/>
      <c r="E10" s="57"/>
      <c r="F10" s="7"/>
      <c r="G10" s="7"/>
      <c r="H10" s="7"/>
      <c r="I10" s="7"/>
      <c r="J10" s="9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spans="1:21" ht="21.95" customHeight="1" x14ac:dyDescent="0.25">
      <c r="A11" s="6"/>
      <c r="B11" s="56" t="s">
        <v>13</v>
      </c>
      <c r="C11" s="57"/>
      <c r="D11" s="58"/>
      <c r="E11" s="57"/>
      <c r="F11" s="7"/>
      <c r="G11" s="7"/>
      <c r="H11" s="72" t="s">
        <v>14</v>
      </c>
      <c r="I11" s="68"/>
      <c r="J11" s="31" t="s">
        <v>2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21" ht="21.95" customHeight="1" x14ac:dyDescent="0.25">
      <c r="A12" s="6"/>
      <c r="B12" s="56" t="s">
        <v>15</v>
      </c>
      <c r="C12" s="57"/>
      <c r="D12" s="58"/>
      <c r="E12" s="57"/>
      <c r="F12" s="7"/>
      <c r="G12" s="7"/>
      <c r="H12" s="54" t="s">
        <v>68</v>
      </c>
      <c r="I12" s="68"/>
      <c r="J12" s="32" t="b">
        <v>0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21.95" customHeight="1" x14ac:dyDescent="0.25">
      <c r="A13" s="6"/>
      <c r="B13" s="56" t="s">
        <v>16</v>
      </c>
      <c r="C13" s="57"/>
      <c r="D13" s="58"/>
      <c r="E13" s="57"/>
      <c r="F13" s="7"/>
      <c r="G13" s="7"/>
      <c r="H13" s="54" t="s">
        <v>71</v>
      </c>
      <c r="I13" s="68"/>
      <c r="J13" s="32" t="b">
        <v>0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21.95" customHeight="1" x14ac:dyDescent="0.25">
      <c r="A14" s="6"/>
      <c r="B14" s="7"/>
      <c r="F14" s="7"/>
      <c r="G14" s="7"/>
      <c r="H14" s="54" t="s">
        <v>17</v>
      </c>
      <c r="I14" s="68"/>
      <c r="J14" s="35">
        <v>6.3500000000000001E-2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</row>
    <row r="15" spans="1:21" ht="21.95" customHeight="1" x14ac:dyDescent="0.25">
      <c r="A15" s="5"/>
      <c r="B15" s="4"/>
      <c r="C15" s="59" t="s">
        <v>18</v>
      </c>
      <c r="D15" s="60"/>
      <c r="E15" s="8" t="s">
        <v>2</v>
      </c>
      <c r="F15" s="42"/>
      <c r="G15" s="42"/>
      <c r="H15" s="77" t="s">
        <v>67</v>
      </c>
      <c r="I15" s="78"/>
      <c r="J15" s="36">
        <f>4500</f>
        <v>4500</v>
      </c>
      <c r="K15" s="10"/>
      <c r="L15" s="7"/>
      <c r="M15" s="7"/>
      <c r="N15" s="7"/>
      <c r="O15" s="7"/>
      <c r="P15" s="7"/>
      <c r="Q15" s="7"/>
      <c r="R15" s="7"/>
      <c r="S15" s="7"/>
      <c r="T15" s="4"/>
      <c r="U15" s="4"/>
    </row>
    <row r="16" spans="1:21" ht="21.95" customHeight="1" x14ac:dyDescent="0.25">
      <c r="A16" s="5"/>
      <c r="B16" s="4"/>
      <c r="C16" s="61" t="s">
        <v>19</v>
      </c>
      <c r="D16" s="62"/>
      <c r="E16" s="43"/>
      <c r="F16" s="44"/>
      <c r="G16" s="45" t="s">
        <v>20</v>
      </c>
      <c r="H16" s="69" t="s">
        <v>21</v>
      </c>
      <c r="I16" s="70"/>
      <c r="J16" s="34">
        <f>J14*J15</f>
        <v>285.75</v>
      </c>
      <c r="K16" s="10"/>
      <c r="L16" s="7"/>
      <c r="M16" s="7"/>
      <c r="N16" s="7"/>
      <c r="O16" s="7"/>
      <c r="P16" s="7"/>
      <c r="Q16" s="7"/>
      <c r="R16" s="7"/>
      <c r="S16" s="7"/>
      <c r="T16" s="4"/>
      <c r="U16" s="4"/>
    </row>
    <row r="17" spans="1:21" ht="21.95" customHeight="1" x14ac:dyDescent="0.25">
      <c r="A17" s="5"/>
      <c r="B17" s="4"/>
      <c r="C17" s="63" t="s">
        <v>22</v>
      </c>
      <c r="D17" s="64"/>
      <c r="E17" s="37">
        <f>J9+J16+J28</f>
        <v>41005.75</v>
      </c>
      <c r="F17" s="11"/>
      <c r="G17" s="12" t="s">
        <v>23</v>
      </c>
      <c r="H17" s="46"/>
      <c r="I17" s="46"/>
      <c r="J17" s="46"/>
      <c r="K17" s="10"/>
      <c r="L17" s="7"/>
      <c r="M17" s="7"/>
      <c r="N17" s="7"/>
      <c r="O17" s="7"/>
      <c r="P17" s="7"/>
      <c r="Q17" s="7"/>
      <c r="R17" s="7"/>
      <c r="S17" s="7"/>
      <c r="T17" s="4"/>
      <c r="U17" s="4"/>
    </row>
    <row r="18" spans="1:21" ht="21.95" customHeight="1" x14ac:dyDescent="0.25">
      <c r="A18" s="5"/>
      <c r="B18" s="4"/>
      <c r="C18" s="63" t="s">
        <v>24</v>
      </c>
      <c r="D18" s="64"/>
      <c r="E18" s="38">
        <v>0.05</v>
      </c>
      <c r="F18" s="46"/>
      <c r="G18" s="46" t="s">
        <v>25</v>
      </c>
      <c r="H18" s="72" t="s">
        <v>26</v>
      </c>
      <c r="I18" s="79"/>
      <c r="J18" s="31" t="s">
        <v>2</v>
      </c>
      <c r="K18" s="10"/>
      <c r="L18" s="7"/>
      <c r="M18" s="7"/>
      <c r="N18" s="7"/>
      <c r="O18" s="7"/>
      <c r="P18" s="7"/>
      <c r="Q18" s="7"/>
      <c r="R18" s="7"/>
      <c r="S18" s="7"/>
      <c r="T18" s="4"/>
      <c r="U18" s="4"/>
    </row>
    <row r="19" spans="1:21" ht="21.95" customHeight="1" x14ac:dyDescent="0.25">
      <c r="A19" s="5"/>
      <c r="B19" s="4"/>
      <c r="C19" s="63" t="s">
        <v>27</v>
      </c>
      <c r="D19" s="64"/>
      <c r="E19" s="39">
        <f>E18*E17</f>
        <v>2050.2874999999999</v>
      </c>
      <c r="F19" s="46"/>
      <c r="G19" s="46" t="s">
        <v>28</v>
      </c>
      <c r="H19" s="54" t="s">
        <v>29</v>
      </c>
      <c r="I19" s="55"/>
      <c r="J19" s="32">
        <v>10</v>
      </c>
      <c r="K19" s="10"/>
      <c r="L19" s="7"/>
      <c r="M19" s="7"/>
      <c r="N19" s="7"/>
      <c r="O19" s="7"/>
      <c r="P19" s="7"/>
      <c r="Q19" s="7"/>
      <c r="R19" s="7"/>
      <c r="S19" s="7"/>
      <c r="T19" s="4"/>
      <c r="U19" s="4"/>
    </row>
    <row r="20" spans="1:21" ht="21.95" customHeight="1" x14ac:dyDescent="0.25">
      <c r="A20" s="5"/>
      <c r="B20" s="4"/>
      <c r="C20" s="63" t="s">
        <v>30</v>
      </c>
      <c r="D20" s="64"/>
      <c r="E20" s="39">
        <f>E17-E19</f>
        <v>38955.462500000001</v>
      </c>
      <c r="F20" s="46"/>
      <c r="G20" s="46" t="s">
        <v>31</v>
      </c>
      <c r="H20" s="54" t="s">
        <v>32</v>
      </c>
      <c r="I20" s="55"/>
      <c r="J20" s="32">
        <v>5</v>
      </c>
      <c r="K20" s="10"/>
      <c r="L20" s="7"/>
      <c r="M20" s="7"/>
      <c r="N20" s="7"/>
      <c r="O20" s="7"/>
      <c r="P20" s="7"/>
      <c r="Q20" s="7"/>
      <c r="R20" s="7"/>
      <c r="S20" s="7"/>
      <c r="T20" s="4"/>
      <c r="U20" s="4"/>
    </row>
    <row r="21" spans="1:21" ht="21.95" customHeight="1" x14ac:dyDescent="0.25">
      <c r="A21" s="5"/>
      <c r="B21" s="4"/>
      <c r="C21" s="63" t="s">
        <v>33</v>
      </c>
      <c r="D21" s="64"/>
      <c r="E21" s="40">
        <v>4.4999999999999998E-2</v>
      </c>
      <c r="F21" s="46"/>
      <c r="G21" s="46" t="s">
        <v>34</v>
      </c>
      <c r="H21" s="54" t="s">
        <v>35</v>
      </c>
      <c r="I21" s="55"/>
      <c r="J21" s="32">
        <v>5</v>
      </c>
      <c r="K21" s="10"/>
      <c r="L21" s="7"/>
      <c r="M21" s="7"/>
      <c r="N21" s="7"/>
      <c r="O21" s="7"/>
      <c r="P21" s="7"/>
      <c r="Q21" s="7"/>
      <c r="R21" s="7"/>
      <c r="S21" s="7"/>
      <c r="T21" s="4"/>
      <c r="U21" s="4"/>
    </row>
    <row r="22" spans="1:21" ht="21.95" customHeight="1" x14ac:dyDescent="0.25">
      <c r="A22" s="6"/>
      <c r="B22" s="7"/>
      <c r="C22" s="63" t="s">
        <v>36</v>
      </c>
      <c r="D22" s="64"/>
      <c r="E22" s="41">
        <v>4</v>
      </c>
      <c r="F22" s="46"/>
      <c r="G22" s="46" t="s">
        <v>37</v>
      </c>
      <c r="H22" s="54" t="s">
        <v>38</v>
      </c>
      <c r="I22" s="55"/>
      <c r="J22" s="32">
        <v>5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</row>
    <row r="23" spans="1:21" ht="21.95" customHeight="1" x14ac:dyDescent="0.25">
      <c r="A23" s="5"/>
      <c r="B23" s="4"/>
      <c r="C23" s="63" t="s">
        <v>39</v>
      </c>
      <c r="D23" s="64"/>
      <c r="E23" s="41" t="s">
        <v>34</v>
      </c>
      <c r="F23" s="46"/>
      <c r="G23" s="46" t="s">
        <v>40</v>
      </c>
      <c r="H23" s="54" t="s">
        <v>41</v>
      </c>
      <c r="I23" s="55"/>
      <c r="J23" s="32">
        <v>5</v>
      </c>
      <c r="K23" s="10"/>
      <c r="L23" s="7"/>
      <c r="M23" s="7"/>
      <c r="N23" s="7"/>
      <c r="O23" s="7"/>
      <c r="P23" s="7"/>
      <c r="Q23" s="7"/>
      <c r="R23" s="7"/>
      <c r="S23" s="7"/>
      <c r="T23" s="4"/>
      <c r="U23" s="4"/>
    </row>
    <row r="24" spans="1:21" ht="21.95" customHeight="1" x14ac:dyDescent="0.25">
      <c r="A24" s="5"/>
      <c r="B24" s="4"/>
      <c r="C24" s="63" t="s">
        <v>42</v>
      </c>
      <c r="D24" s="64"/>
      <c r="E24" s="47">
        <v>43221</v>
      </c>
      <c r="F24" s="42"/>
      <c r="G24" s="42"/>
      <c r="H24" s="54" t="s">
        <v>43</v>
      </c>
      <c r="I24" s="55"/>
      <c r="J24" s="32">
        <v>5</v>
      </c>
      <c r="K24" s="10"/>
      <c r="L24" s="7"/>
      <c r="M24" s="7"/>
      <c r="N24" s="7"/>
      <c r="O24" s="7"/>
      <c r="P24" s="7"/>
      <c r="Q24" s="7"/>
      <c r="R24" s="7"/>
      <c r="S24" s="7"/>
      <c r="T24" s="4"/>
      <c r="U24" s="4"/>
    </row>
    <row r="25" spans="1:21" ht="21.95" customHeight="1" x14ac:dyDescent="0.25">
      <c r="A25" s="5"/>
      <c r="B25" s="4"/>
      <c r="C25" s="46"/>
      <c r="D25" s="46"/>
      <c r="E25" s="46"/>
      <c r="F25" s="48"/>
      <c r="G25" s="48"/>
      <c r="H25" s="54" t="s">
        <v>44</v>
      </c>
      <c r="I25" s="55"/>
      <c r="J25" s="32">
        <v>5</v>
      </c>
      <c r="K25" s="10"/>
      <c r="L25" s="7"/>
      <c r="M25" s="7"/>
      <c r="N25" s="7"/>
      <c r="O25" s="7"/>
      <c r="P25" s="7"/>
      <c r="Q25" s="7"/>
      <c r="R25" s="7"/>
      <c r="S25" s="7"/>
      <c r="T25" s="4"/>
      <c r="U25" s="4"/>
    </row>
    <row r="26" spans="1:21" ht="21.95" customHeight="1" x14ac:dyDescent="0.25">
      <c r="A26" s="5"/>
      <c r="B26" s="4"/>
      <c r="C26" s="87" t="s">
        <v>45</v>
      </c>
      <c r="D26" s="88"/>
      <c r="E26" s="89"/>
      <c r="F26" s="48"/>
      <c r="G26" s="48"/>
      <c r="H26" s="54" t="s">
        <v>46</v>
      </c>
      <c r="I26" s="55"/>
      <c r="J26" s="32">
        <v>5</v>
      </c>
      <c r="K26" s="10"/>
      <c r="L26" s="7"/>
      <c r="M26" s="7"/>
      <c r="N26" s="7"/>
      <c r="O26" s="7"/>
      <c r="P26" s="7"/>
      <c r="Q26" s="7"/>
      <c r="R26" s="7"/>
      <c r="S26" s="7"/>
      <c r="T26" s="4"/>
      <c r="U26" s="4"/>
    </row>
    <row r="27" spans="1:21" ht="21.95" customHeight="1" x14ac:dyDescent="0.25">
      <c r="A27" s="5"/>
      <c r="B27" s="4"/>
      <c r="C27" s="76" t="s">
        <v>47</v>
      </c>
      <c r="D27" s="64"/>
      <c r="E27" s="13">
        <f>H33</f>
        <v>48</v>
      </c>
      <c r="F27" s="48"/>
      <c r="G27" s="48"/>
      <c r="H27" s="54" t="s">
        <v>48</v>
      </c>
      <c r="I27" s="55"/>
      <c r="J27" s="32">
        <v>5</v>
      </c>
      <c r="K27" s="10"/>
      <c r="L27" s="7"/>
      <c r="M27" s="7"/>
      <c r="N27" s="7"/>
      <c r="O27" s="7"/>
      <c r="P27" s="7"/>
      <c r="Q27" s="7"/>
      <c r="R27" s="7"/>
      <c r="S27" s="7"/>
      <c r="T27" s="4"/>
      <c r="U27" s="4"/>
    </row>
    <row r="28" spans="1:21" ht="21.95" customHeight="1" x14ac:dyDescent="0.25">
      <c r="A28" s="5"/>
      <c r="B28" s="4"/>
      <c r="C28" s="76" t="s">
        <v>49</v>
      </c>
      <c r="D28" s="64"/>
      <c r="E28" s="14">
        <f>E21/H32</f>
        <v>3.7499999999999999E-3</v>
      </c>
      <c r="F28" s="48"/>
      <c r="G28" s="48"/>
      <c r="H28" s="69" t="s">
        <v>50</v>
      </c>
      <c r="I28" s="70"/>
      <c r="J28" s="33">
        <f>SUM(J19:J27)</f>
        <v>50</v>
      </c>
      <c r="K28" s="10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ht="21.95" customHeight="1" x14ac:dyDescent="0.25">
      <c r="A29" s="5"/>
      <c r="B29" s="4"/>
      <c r="C29" s="76" t="s">
        <v>51</v>
      </c>
      <c r="D29" s="64"/>
      <c r="E29" s="15">
        <f>ROUND(-PMT(E28,H33,E20),2)</f>
        <v>888.32</v>
      </c>
      <c r="F29" s="49"/>
      <c r="G29" s="49"/>
      <c r="H29" s="49"/>
      <c r="I29" s="46"/>
      <c r="J29" s="46"/>
      <c r="K29" s="10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 ht="21.95" customHeight="1" x14ac:dyDescent="0.25">
      <c r="A30" s="5"/>
      <c r="B30" s="4"/>
      <c r="C30" s="76" t="s">
        <v>52</v>
      </c>
      <c r="D30" s="64"/>
      <c r="E30" s="16">
        <f>E31-E20</f>
        <v>3683.9141444149864</v>
      </c>
      <c r="F30" s="49"/>
      <c r="G30" s="49"/>
      <c r="H30" s="92" t="s">
        <v>70</v>
      </c>
      <c r="I30" s="92"/>
      <c r="J30" s="92"/>
      <c r="K30" s="10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 ht="21.95" customHeight="1" x14ac:dyDescent="0.25">
      <c r="A31" s="5"/>
      <c r="B31" s="4"/>
      <c r="C31" s="76" t="s">
        <v>53</v>
      </c>
      <c r="D31" s="64"/>
      <c r="E31" s="16">
        <f>E27*(-PMT(E28,H33,E20))</f>
        <v>42639.376644414988</v>
      </c>
      <c r="F31" s="49"/>
      <c r="G31" s="49"/>
      <c r="H31" s="92"/>
      <c r="I31" s="92"/>
      <c r="J31" s="92"/>
      <c r="K31" s="10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 ht="15" hidden="1" customHeight="1" x14ac:dyDescent="0.25">
      <c r="A32" s="5"/>
      <c r="B32" s="10"/>
      <c r="C32" s="50"/>
      <c r="D32" s="50"/>
      <c r="E32" s="50"/>
      <c r="F32" s="51"/>
      <c r="G32" s="52" t="s">
        <v>54</v>
      </c>
      <c r="H32" s="53">
        <f t="array" ref="H32">INDEX({1;2;4;6;12;24;26},MATCH($E$23,$G$17:$G$23,0))</f>
        <v>12</v>
      </c>
      <c r="I32" s="46"/>
      <c r="J32" s="46"/>
      <c r="K32" s="10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ht="15" hidden="1" customHeight="1" x14ac:dyDescent="0.25">
      <c r="A33" s="5"/>
      <c r="B33" s="10"/>
      <c r="C33" s="50"/>
      <c r="D33" s="50"/>
      <c r="E33" s="50"/>
      <c r="F33" s="51"/>
      <c r="G33" s="52" t="s">
        <v>55</v>
      </c>
      <c r="H33" s="53">
        <f>E22*H32</f>
        <v>48</v>
      </c>
      <c r="I33" s="46"/>
      <c r="J33" s="46"/>
      <c r="K33" s="10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ht="15" hidden="1" customHeight="1" x14ac:dyDescent="0.25">
      <c r="A34" s="5"/>
      <c r="B34" s="10"/>
      <c r="C34" s="50"/>
      <c r="D34" s="50"/>
      <c r="E34" s="50"/>
      <c r="F34" s="51"/>
      <c r="G34" s="52" t="s">
        <v>56</v>
      </c>
      <c r="H34" s="53">
        <f>12/H32</f>
        <v>1</v>
      </c>
      <c r="I34" s="46"/>
      <c r="J34" s="46"/>
      <c r="K34" s="10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ht="15" customHeight="1" x14ac:dyDescent="0.25">
      <c r="A35" s="5"/>
      <c r="B35" s="10"/>
      <c r="C35" s="50"/>
      <c r="D35" s="50"/>
      <c r="E35" s="50"/>
      <c r="F35" s="50"/>
      <c r="G35" s="50"/>
      <c r="H35" s="46"/>
      <c r="I35" s="46"/>
      <c r="J35" s="46"/>
      <c r="K35" s="10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 ht="21.95" customHeight="1" x14ac:dyDescent="0.35">
      <c r="A36" s="17"/>
      <c r="B36" s="74" t="s">
        <v>57</v>
      </c>
      <c r="C36" s="75"/>
      <c r="D36" s="75"/>
      <c r="E36" s="75"/>
      <c r="F36" s="75"/>
      <c r="G36" s="75"/>
      <c r="H36" s="75"/>
      <c r="I36" s="75"/>
      <c r="J36" s="75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1:21" ht="21.95" customHeight="1" x14ac:dyDescent="0.25">
      <c r="A37" s="5"/>
      <c r="B37" s="74" t="s">
        <v>58</v>
      </c>
      <c r="C37" s="90" t="s">
        <v>59</v>
      </c>
      <c r="D37" s="91" t="s">
        <v>60</v>
      </c>
      <c r="E37" s="86" t="s">
        <v>61</v>
      </c>
      <c r="F37" s="91" t="s">
        <v>62</v>
      </c>
      <c r="G37" s="20" t="s">
        <v>63</v>
      </c>
      <c r="H37" s="86" t="s">
        <v>64</v>
      </c>
      <c r="I37" s="86" t="s">
        <v>65</v>
      </c>
      <c r="J37" s="21" t="s">
        <v>66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 ht="21.95" customHeight="1" x14ac:dyDescent="0.25">
      <c r="A38" s="5"/>
      <c r="B38" s="74"/>
      <c r="C38" s="90"/>
      <c r="D38" s="91"/>
      <c r="E38" s="86"/>
      <c r="F38" s="91"/>
      <c r="G38" s="22"/>
      <c r="H38" s="86"/>
      <c r="I38" s="86"/>
      <c r="J38" s="23">
        <f>E20</f>
        <v>38955.462500000001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 ht="18" customHeight="1" x14ac:dyDescent="0.25">
      <c r="A39" s="5"/>
      <c r="B39" s="24">
        <f t="shared" ref="B39:B87" si="0">IF(J38="","",IF(OR(B38&gt;=$H$33,ROUND(J38,2)&lt;=0),"",B38+1))</f>
        <v>1</v>
      </c>
      <c r="C39" s="25">
        <f>E24</f>
        <v>43221</v>
      </c>
      <c r="D39" s="26">
        <f>J38</f>
        <v>38955.462500000001</v>
      </c>
      <c r="E39" s="27">
        <f t="shared" ref="E39:E87" si="1">IF(B39="","",IF(OR(B39=$H$33,$E$29&gt;ROUND((1+$E$28)*J38,2)),ROUND((1+$E$28)*J38,2),$E$29))</f>
        <v>888.32</v>
      </c>
      <c r="F39" s="28"/>
      <c r="G39" s="28"/>
      <c r="H39" s="27">
        <f t="shared" ref="H39:H87" si="2">IF(B39="","",ROUND($E$28*J38,2))</f>
        <v>146.08000000000001</v>
      </c>
      <c r="I39" s="27">
        <f t="shared" ref="I39:I87" si="3">IF(B39="","",E39+F39-H39)</f>
        <v>742.24</v>
      </c>
      <c r="J39" s="26">
        <f t="shared" ref="J39:J87" si="4">IF(B39="","",J38-I39)</f>
        <v>38213.222500000003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ht="18" customHeight="1" x14ac:dyDescent="0.25">
      <c r="A40" s="5"/>
      <c r="B40" s="24">
        <f t="shared" si="0"/>
        <v>2</v>
      </c>
      <c r="C40" s="25">
        <f t="shared" ref="C40:C87" si="5">IF(B40="","",IF($H$32=26,IF(B40=1,$E$24,C39+14),IF($H$32=52,IF(B40=1,$E$24,C39+7),DATE(YEAR($E$24),MONTH($E$24)+(B40-1)*$H$34,IF($H$32=24,IF((1-MOD(B40,2))=1,DAY($E$24)+14,DAY($E$24)),DAY($E$24))))))</f>
        <v>43252</v>
      </c>
      <c r="D40" s="26">
        <f t="shared" ref="D40:D87" si="6">IF(ISERROR(IF((ROUND(J39,1)&gt;0),J39,"")),"",(IF((ROUND(J39,1)&gt;0),J39,"")))</f>
        <v>38213.222500000003</v>
      </c>
      <c r="E40" s="27">
        <f t="shared" si="1"/>
        <v>888.32</v>
      </c>
      <c r="F40" s="29"/>
      <c r="G40" s="29"/>
      <c r="H40" s="27">
        <f t="shared" si="2"/>
        <v>143.30000000000001</v>
      </c>
      <c r="I40" s="27">
        <f t="shared" si="3"/>
        <v>745.02</v>
      </c>
      <c r="J40" s="26">
        <f t="shared" si="4"/>
        <v>37468.202500000007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 ht="18" customHeight="1" x14ac:dyDescent="0.25">
      <c r="A41" s="5"/>
      <c r="B41" s="24">
        <f t="shared" si="0"/>
        <v>3</v>
      </c>
      <c r="C41" s="25">
        <f t="shared" si="5"/>
        <v>43282</v>
      </c>
      <c r="D41" s="26">
        <f t="shared" si="6"/>
        <v>37468.202500000007</v>
      </c>
      <c r="E41" s="27">
        <f t="shared" si="1"/>
        <v>888.32</v>
      </c>
      <c r="F41" s="29"/>
      <c r="G41" s="29"/>
      <c r="H41" s="27">
        <f t="shared" si="2"/>
        <v>140.51</v>
      </c>
      <c r="I41" s="27">
        <f t="shared" si="3"/>
        <v>747.81000000000006</v>
      </c>
      <c r="J41" s="26">
        <f t="shared" si="4"/>
        <v>36720.392500000009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 ht="18" customHeight="1" x14ac:dyDescent="0.25">
      <c r="A42" s="5"/>
      <c r="B42" s="24">
        <f t="shared" si="0"/>
        <v>4</v>
      </c>
      <c r="C42" s="25">
        <f t="shared" si="5"/>
        <v>43313</v>
      </c>
      <c r="D42" s="26">
        <f t="shared" si="6"/>
        <v>36720.392500000009</v>
      </c>
      <c r="E42" s="27">
        <f t="shared" si="1"/>
        <v>888.32</v>
      </c>
      <c r="F42" s="29"/>
      <c r="G42" s="29"/>
      <c r="H42" s="27">
        <f t="shared" si="2"/>
        <v>137.69999999999999</v>
      </c>
      <c r="I42" s="27">
        <f t="shared" si="3"/>
        <v>750.62000000000012</v>
      </c>
      <c r="J42" s="26">
        <f t="shared" si="4"/>
        <v>35969.772500000006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 ht="18" customHeight="1" x14ac:dyDescent="0.25">
      <c r="A43" s="5"/>
      <c r="B43" s="24">
        <f t="shared" si="0"/>
        <v>5</v>
      </c>
      <c r="C43" s="25">
        <f t="shared" si="5"/>
        <v>43344</v>
      </c>
      <c r="D43" s="26">
        <f t="shared" si="6"/>
        <v>35969.772500000006</v>
      </c>
      <c r="E43" s="27">
        <f t="shared" si="1"/>
        <v>888.32</v>
      </c>
      <c r="F43" s="29"/>
      <c r="G43" s="29"/>
      <c r="H43" s="27">
        <f t="shared" si="2"/>
        <v>134.88999999999999</v>
      </c>
      <c r="I43" s="27">
        <f t="shared" si="3"/>
        <v>753.43000000000006</v>
      </c>
      <c r="J43" s="26">
        <f t="shared" si="4"/>
        <v>35216.342500000006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 ht="18" customHeight="1" x14ac:dyDescent="0.25">
      <c r="A44" s="5"/>
      <c r="B44" s="24">
        <f t="shared" si="0"/>
        <v>6</v>
      </c>
      <c r="C44" s="25">
        <f t="shared" si="5"/>
        <v>43374</v>
      </c>
      <c r="D44" s="26">
        <f t="shared" si="6"/>
        <v>35216.342500000006</v>
      </c>
      <c r="E44" s="27">
        <f t="shared" si="1"/>
        <v>888.32</v>
      </c>
      <c r="F44" s="29"/>
      <c r="G44" s="29"/>
      <c r="H44" s="27">
        <f t="shared" si="2"/>
        <v>132.06</v>
      </c>
      <c r="I44" s="27">
        <f t="shared" si="3"/>
        <v>756.26</v>
      </c>
      <c r="J44" s="26">
        <f t="shared" si="4"/>
        <v>34460.082500000004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 ht="18" customHeight="1" x14ac:dyDescent="0.25">
      <c r="A45" s="5"/>
      <c r="B45" s="24">
        <f t="shared" si="0"/>
        <v>7</v>
      </c>
      <c r="C45" s="25">
        <f t="shared" si="5"/>
        <v>43405</v>
      </c>
      <c r="D45" s="26">
        <f t="shared" si="6"/>
        <v>34460.082500000004</v>
      </c>
      <c r="E45" s="27">
        <f t="shared" si="1"/>
        <v>888.32</v>
      </c>
      <c r="F45" s="29"/>
      <c r="G45" s="29"/>
      <c r="H45" s="27">
        <f t="shared" si="2"/>
        <v>129.22999999999999</v>
      </c>
      <c r="I45" s="27">
        <f t="shared" si="3"/>
        <v>759.09</v>
      </c>
      <c r="J45" s="26">
        <f t="shared" si="4"/>
        <v>33700.992500000008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spans="1:21" ht="18" customHeight="1" x14ac:dyDescent="0.25">
      <c r="A46" s="5"/>
      <c r="B46" s="24">
        <f t="shared" si="0"/>
        <v>8</v>
      </c>
      <c r="C46" s="25">
        <f t="shared" si="5"/>
        <v>43435</v>
      </c>
      <c r="D46" s="26">
        <f t="shared" si="6"/>
        <v>33700.992500000008</v>
      </c>
      <c r="E46" s="27">
        <f t="shared" si="1"/>
        <v>888.32</v>
      </c>
      <c r="F46" s="29"/>
      <c r="G46" s="29"/>
      <c r="H46" s="27">
        <f t="shared" si="2"/>
        <v>126.38</v>
      </c>
      <c r="I46" s="27">
        <f t="shared" si="3"/>
        <v>761.94</v>
      </c>
      <c r="J46" s="26">
        <f t="shared" si="4"/>
        <v>32939.052500000005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 ht="18" customHeight="1" x14ac:dyDescent="0.25">
      <c r="A47" s="5"/>
      <c r="B47" s="24">
        <f t="shared" si="0"/>
        <v>9</v>
      </c>
      <c r="C47" s="25">
        <f t="shared" si="5"/>
        <v>43466</v>
      </c>
      <c r="D47" s="26">
        <f t="shared" si="6"/>
        <v>32939.052500000005</v>
      </c>
      <c r="E47" s="27">
        <f t="shared" si="1"/>
        <v>888.32</v>
      </c>
      <c r="F47" s="29"/>
      <c r="G47" s="29"/>
      <c r="H47" s="27">
        <f t="shared" si="2"/>
        <v>123.52</v>
      </c>
      <c r="I47" s="27">
        <f t="shared" si="3"/>
        <v>764.80000000000007</v>
      </c>
      <c r="J47" s="26">
        <f t="shared" si="4"/>
        <v>32174.252500000006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:21" ht="18" customHeight="1" x14ac:dyDescent="0.25">
      <c r="A48" s="5"/>
      <c r="B48" s="24">
        <f t="shared" si="0"/>
        <v>10</v>
      </c>
      <c r="C48" s="25">
        <f t="shared" si="5"/>
        <v>43497</v>
      </c>
      <c r="D48" s="26">
        <f t="shared" si="6"/>
        <v>32174.252500000006</v>
      </c>
      <c r="E48" s="27">
        <f t="shared" si="1"/>
        <v>888.32</v>
      </c>
      <c r="F48" s="29"/>
      <c r="G48" s="29"/>
      <c r="H48" s="27">
        <f t="shared" si="2"/>
        <v>120.65</v>
      </c>
      <c r="I48" s="27">
        <f t="shared" si="3"/>
        <v>767.67000000000007</v>
      </c>
      <c r="J48" s="26">
        <f t="shared" si="4"/>
        <v>31406.582500000004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 ht="18" customHeight="1" x14ac:dyDescent="0.25">
      <c r="A49" s="5"/>
      <c r="B49" s="24">
        <f t="shared" si="0"/>
        <v>11</v>
      </c>
      <c r="C49" s="25">
        <f t="shared" si="5"/>
        <v>43525</v>
      </c>
      <c r="D49" s="26">
        <f t="shared" si="6"/>
        <v>31406.582500000004</v>
      </c>
      <c r="E49" s="27">
        <f t="shared" si="1"/>
        <v>888.32</v>
      </c>
      <c r="F49" s="29"/>
      <c r="G49" s="29"/>
      <c r="H49" s="27">
        <f t="shared" si="2"/>
        <v>117.77</v>
      </c>
      <c r="I49" s="27">
        <f t="shared" si="3"/>
        <v>770.55000000000007</v>
      </c>
      <c r="J49" s="26">
        <f t="shared" si="4"/>
        <v>30636.032500000005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spans="1:21" ht="18" customHeight="1" x14ac:dyDescent="0.25">
      <c r="A50" s="5"/>
      <c r="B50" s="24">
        <f t="shared" si="0"/>
        <v>12</v>
      </c>
      <c r="C50" s="25">
        <f t="shared" si="5"/>
        <v>43556</v>
      </c>
      <c r="D50" s="26">
        <f t="shared" si="6"/>
        <v>30636.032500000005</v>
      </c>
      <c r="E50" s="27">
        <f t="shared" si="1"/>
        <v>888.32</v>
      </c>
      <c r="F50" s="29"/>
      <c r="G50" s="29"/>
      <c r="H50" s="27">
        <f t="shared" si="2"/>
        <v>114.89</v>
      </c>
      <c r="I50" s="27">
        <f t="shared" si="3"/>
        <v>773.43000000000006</v>
      </c>
      <c r="J50" s="26">
        <f t="shared" si="4"/>
        <v>29862.602500000005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spans="1:21" ht="18" customHeight="1" x14ac:dyDescent="0.25">
      <c r="A51" s="5"/>
      <c r="B51" s="24">
        <f t="shared" si="0"/>
        <v>13</v>
      </c>
      <c r="C51" s="25">
        <f t="shared" si="5"/>
        <v>43586</v>
      </c>
      <c r="D51" s="26">
        <f t="shared" si="6"/>
        <v>29862.602500000005</v>
      </c>
      <c r="E51" s="27">
        <f t="shared" si="1"/>
        <v>888.32</v>
      </c>
      <c r="F51" s="30"/>
      <c r="G51" s="30"/>
      <c r="H51" s="27">
        <f t="shared" si="2"/>
        <v>111.98</v>
      </c>
      <c r="I51" s="27">
        <f t="shared" si="3"/>
        <v>776.34</v>
      </c>
      <c r="J51" s="26">
        <f t="shared" si="4"/>
        <v>29086.262500000004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spans="1:21" ht="18" customHeight="1" x14ac:dyDescent="0.25">
      <c r="A52" s="5"/>
      <c r="B52" s="24">
        <f t="shared" si="0"/>
        <v>14</v>
      </c>
      <c r="C52" s="25">
        <f t="shared" si="5"/>
        <v>43617</v>
      </c>
      <c r="D52" s="26">
        <f t="shared" si="6"/>
        <v>29086.262500000004</v>
      </c>
      <c r="E52" s="27">
        <f t="shared" si="1"/>
        <v>888.32</v>
      </c>
      <c r="F52" s="30"/>
      <c r="G52" s="30"/>
      <c r="H52" s="27">
        <f t="shared" si="2"/>
        <v>109.07</v>
      </c>
      <c r="I52" s="27">
        <f t="shared" si="3"/>
        <v>779.25</v>
      </c>
      <c r="J52" s="26">
        <f t="shared" si="4"/>
        <v>28307.012500000004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1:21" ht="18" customHeight="1" x14ac:dyDescent="0.25">
      <c r="A53" s="5"/>
      <c r="B53" s="24">
        <f t="shared" si="0"/>
        <v>15</v>
      </c>
      <c r="C53" s="25">
        <f t="shared" si="5"/>
        <v>43647</v>
      </c>
      <c r="D53" s="26">
        <f t="shared" si="6"/>
        <v>28307.012500000004</v>
      </c>
      <c r="E53" s="27">
        <f t="shared" si="1"/>
        <v>888.32</v>
      </c>
      <c r="F53" s="30"/>
      <c r="G53" s="30"/>
      <c r="H53" s="27">
        <f t="shared" si="2"/>
        <v>106.15</v>
      </c>
      <c r="I53" s="27">
        <f t="shared" si="3"/>
        <v>782.17000000000007</v>
      </c>
      <c r="J53" s="26">
        <f t="shared" si="4"/>
        <v>27524.842500000006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1:21" ht="18" customHeight="1" x14ac:dyDescent="0.25">
      <c r="A54" s="5"/>
      <c r="B54" s="24">
        <f t="shared" si="0"/>
        <v>16</v>
      </c>
      <c r="C54" s="25">
        <f t="shared" si="5"/>
        <v>43678</v>
      </c>
      <c r="D54" s="26">
        <f t="shared" si="6"/>
        <v>27524.842500000006</v>
      </c>
      <c r="E54" s="27">
        <f t="shared" si="1"/>
        <v>888.32</v>
      </c>
      <c r="F54" s="30"/>
      <c r="G54" s="30"/>
      <c r="H54" s="27">
        <f t="shared" si="2"/>
        <v>103.22</v>
      </c>
      <c r="I54" s="27">
        <f t="shared" si="3"/>
        <v>785.1</v>
      </c>
      <c r="J54" s="26">
        <f t="shared" si="4"/>
        <v>26739.742500000008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1:21" ht="18" customHeight="1" x14ac:dyDescent="0.25">
      <c r="A55" s="5"/>
      <c r="B55" s="24">
        <f t="shared" si="0"/>
        <v>17</v>
      </c>
      <c r="C55" s="25">
        <f t="shared" si="5"/>
        <v>43709</v>
      </c>
      <c r="D55" s="26">
        <f t="shared" si="6"/>
        <v>26739.742500000008</v>
      </c>
      <c r="E55" s="27">
        <f t="shared" si="1"/>
        <v>888.32</v>
      </c>
      <c r="F55" s="30"/>
      <c r="G55" s="30"/>
      <c r="H55" s="27">
        <f t="shared" si="2"/>
        <v>100.27</v>
      </c>
      <c r="I55" s="27">
        <f t="shared" si="3"/>
        <v>788.05000000000007</v>
      </c>
      <c r="J55" s="26">
        <f t="shared" si="4"/>
        <v>25951.692500000008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1:21" ht="18" customHeight="1" x14ac:dyDescent="0.25">
      <c r="A56" s="5"/>
      <c r="B56" s="24">
        <f t="shared" si="0"/>
        <v>18</v>
      </c>
      <c r="C56" s="25">
        <f t="shared" si="5"/>
        <v>43739</v>
      </c>
      <c r="D56" s="26">
        <f t="shared" si="6"/>
        <v>25951.692500000008</v>
      </c>
      <c r="E56" s="27">
        <f t="shared" si="1"/>
        <v>888.32</v>
      </c>
      <c r="F56" s="30"/>
      <c r="G56" s="30"/>
      <c r="H56" s="27">
        <f t="shared" si="2"/>
        <v>97.32</v>
      </c>
      <c r="I56" s="27">
        <f t="shared" si="3"/>
        <v>791</v>
      </c>
      <c r="J56" s="26">
        <f t="shared" si="4"/>
        <v>25160.692500000008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1" ht="18" customHeight="1" x14ac:dyDescent="0.25">
      <c r="A57" s="5"/>
      <c r="B57" s="24">
        <f t="shared" si="0"/>
        <v>19</v>
      </c>
      <c r="C57" s="25">
        <f t="shared" si="5"/>
        <v>43770</v>
      </c>
      <c r="D57" s="26">
        <f t="shared" si="6"/>
        <v>25160.692500000008</v>
      </c>
      <c r="E57" s="27">
        <f t="shared" si="1"/>
        <v>888.32</v>
      </c>
      <c r="F57" s="30"/>
      <c r="G57" s="30"/>
      <c r="H57" s="27">
        <f t="shared" si="2"/>
        <v>94.35</v>
      </c>
      <c r="I57" s="27">
        <f t="shared" si="3"/>
        <v>793.97</v>
      </c>
      <c r="J57" s="26">
        <f t="shared" si="4"/>
        <v>24366.722500000007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 ht="18" customHeight="1" x14ac:dyDescent="0.25">
      <c r="A58" s="5"/>
      <c r="B58" s="24">
        <f t="shared" si="0"/>
        <v>20</v>
      </c>
      <c r="C58" s="25">
        <f t="shared" si="5"/>
        <v>43800</v>
      </c>
      <c r="D58" s="26">
        <f t="shared" si="6"/>
        <v>24366.722500000007</v>
      </c>
      <c r="E58" s="27">
        <f t="shared" si="1"/>
        <v>888.32</v>
      </c>
      <c r="F58" s="30"/>
      <c r="G58" s="30"/>
      <c r="H58" s="27">
        <f t="shared" si="2"/>
        <v>91.38</v>
      </c>
      <c r="I58" s="27">
        <f t="shared" si="3"/>
        <v>796.94</v>
      </c>
      <c r="J58" s="26">
        <f t="shared" si="4"/>
        <v>23569.782500000008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spans="1:21" ht="18" customHeight="1" x14ac:dyDescent="0.25">
      <c r="A59" s="5"/>
      <c r="B59" s="24">
        <f t="shared" si="0"/>
        <v>21</v>
      </c>
      <c r="C59" s="25">
        <f t="shared" si="5"/>
        <v>43831</v>
      </c>
      <c r="D59" s="26">
        <f t="shared" si="6"/>
        <v>23569.782500000008</v>
      </c>
      <c r="E59" s="27">
        <f t="shared" si="1"/>
        <v>888.32</v>
      </c>
      <c r="F59" s="30"/>
      <c r="G59" s="30"/>
      <c r="H59" s="27">
        <f t="shared" si="2"/>
        <v>88.39</v>
      </c>
      <c r="I59" s="27">
        <f t="shared" si="3"/>
        <v>799.93000000000006</v>
      </c>
      <c r="J59" s="26">
        <f t="shared" si="4"/>
        <v>22769.852500000008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 ht="18" customHeight="1" x14ac:dyDescent="0.25">
      <c r="A60" s="5"/>
      <c r="B60" s="24">
        <f t="shared" si="0"/>
        <v>22</v>
      </c>
      <c r="C60" s="25">
        <f t="shared" si="5"/>
        <v>43862</v>
      </c>
      <c r="D60" s="26">
        <f t="shared" si="6"/>
        <v>22769.852500000008</v>
      </c>
      <c r="E60" s="27">
        <f t="shared" si="1"/>
        <v>888.32</v>
      </c>
      <c r="F60" s="30"/>
      <c r="G60" s="30"/>
      <c r="H60" s="27">
        <f t="shared" si="2"/>
        <v>85.39</v>
      </c>
      <c r="I60" s="27">
        <f t="shared" si="3"/>
        <v>802.93000000000006</v>
      </c>
      <c r="J60" s="26">
        <f t="shared" si="4"/>
        <v>21966.922500000008</v>
      </c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spans="1:21" ht="18" customHeight="1" x14ac:dyDescent="0.25">
      <c r="A61" s="5"/>
      <c r="B61" s="24">
        <f t="shared" si="0"/>
        <v>23</v>
      </c>
      <c r="C61" s="25">
        <f t="shared" si="5"/>
        <v>43891</v>
      </c>
      <c r="D61" s="26">
        <f t="shared" si="6"/>
        <v>21966.922500000008</v>
      </c>
      <c r="E61" s="27">
        <f t="shared" si="1"/>
        <v>888.32</v>
      </c>
      <c r="F61" s="30"/>
      <c r="G61" s="30"/>
      <c r="H61" s="27">
        <f t="shared" si="2"/>
        <v>82.38</v>
      </c>
      <c r="I61" s="27">
        <f t="shared" si="3"/>
        <v>805.94</v>
      </c>
      <c r="J61" s="26">
        <f t="shared" si="4"/>
        <v>21160.982500000009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 ht="18" customHeight="1" x14ac:dyDescent="0.25">
      <c r="A62" s="5"/>
      <c r="B62" s="24">
        <f t="shared" si="0"/>
        <v>24</v>
      </c>
      <c r="C62" s="25">
        <f t="shared" si="5"/>
        <v>43922</v>
      </c>
      <c r="D62" s="26">
        <f t="shared" si="6"/>
        <v>21160.982500000009</v>
      </c>
      <c r="E62" s="27">
        <f t="shared" si="1"/>
        <v>888.32</v>
      </c>
      <c r="F62" s="30"/>
      <c r="G62" s="30"/>
      <c r="H62" s="27">
        <f t="shared" si="2"/>
        <v>79.349999999999994</v>
      </c>
      <c r="I62" s="27">
        <f t="shared" si="3"/>
        <v>808.97</v>
      </c>
      <c r="J62" s="26">
        <f t="shared" si="4"/>
        <v>20352.012500000008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21" ht="18" customHeight="1" x14ac:dyDescent="0.25">
      <c r="A63" s="5"/>
      <c r="B63" s="24">
        <f t="shared" si="0"/>
        <v>25</v>
      </c>
      <c r="C63" s="25">
        <f t="shared" si="5"/>
        <v>43952</v>
      </c>
      <c r="D63" s="26">
        <f t="shared" si="6"/>
        <v>20352.012500000008</v>
      </c>
      <c r="E63" s="27">
        <f t="shared" si="1"/>
        <v>888.32</v>
      </c>
      <c r="F63" s="30"/>
      <c r="G63" s="30"/>
      <c r="H63" s="27">
        <f t="shared" si="2"/>
        <v>76.319999999999993</v>
      </c>
      <c r="I63" s="27">
        <f t="shared" si="3"/>
        <v>812</v>
      </c>
      <c r="J63" s="26">
        <f t="shared" si="4"/>
        <v>19540.012500000008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spans="1:21" ht="18" customHeight="1" x14ac:dyDescent="0.25">
      <c r="A64" s="5"/>
      <c r="B64" s="24">
        <f t="shared" si="0"/>
        <v>26</v>
      </c>
      <c r="C64" s="25">
        <f t="shared" si="5"/>
        <v>43983</v>
      </c>
      <c r="D64" s="26">
        <f t="shared" si="6"/>
        <v>19540.012500000008</v>
      </c>
      <c r="E64" s="27">
        <f t="shared" si="1"/>
        <v>888.32</v>
      </c>
      <c r="F64" s="30"/>
      <c r="G64" s="30"/>
      <c r="H64" s="27">
        <f t="shared" si="2"/>
        <v>73.28</v>
      </c>
      <c r="I64" s="27">
        <f t="shared" si="3"/>
        <v>815.04000000000008</v>
      </c>
      <c r="J64" s="26">
        <f t="shared" si="4"/>
        <v>18724.972500000007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spans="1:21" ht="18" customHeight="1" x14ac:dyDescent="0.25">
      <c r="A65" s="5"/>
      <c r="B65" s="24">
        <f t="shared" si="0"/>
        <v>27</v>
      </c>
      <c r="C65" s="25">
        <f t="shared" si="5"/>
        <v>44013</v>
      </c>
      <c r="D65" s="26">
        <f t="shared" si="6"/>
        <v>18724.972500000007</v>
      </c>
      <c r="E65" s="27">
        <f t="shared" si="1"/>
        <v>888.32</v>
      </c>
      <c r="F65" s="30"/>
      <c r="G65" s="30"/>
      <c r="H65" s="27">
        <f t="shared" si="2"/>
        <v>70.22</v>
      </c>
      <c r="I65" s="27">
        <f t="shared" si="3"/>
        <v>818.1</v>
      </c>
      <c r="J65" s="26">
        <f t="shared" si="4"/>
        <v>17906.872500000009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spans="1:21" ht="18" customHeight="1" x14ac:dyDescent="0.25">
      <c r="A66" s="5"/>
      <c r="B66" s="24">
        <f t="shared" si="0"/>
        <v>28</v>
      </c>
      <c r="C66" s="25">
        <f t="shared" si="5"/>
        <v>44044</v>
      </c>
      <c r="D66" s="26">
        <f t="shared" si="6"/>
        <v>17906.872500000009</v>
      </c>
      <c r="E66" s="27">
        <f t="shared" si="1"/>
        <v>888.32</v>
      </c>
      <c r="F66" s="30"/>
      <c r="G66" s="30"/>
      <c r="H66" s="27">
        <f t="shared" si="2"/>
        <v>67.150000000000006</v>
      </c>
      <c r="I66" s="27">
        <f t="shared" si="3"/>
        <v>821.17000000000007</v>
      </c>
      <c r="J66" s="26">
        <f t="shared" si="4"/>
        <v>17085.702500000007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spans="1:21" ht="18" customHeight="1" x14ac:dyDescent="0.25">
      <c r="A67" s="5"/>
      <c r="B67" s="24">
        <f t="shared" si="0"/>
        <v>29</v>
      </c>
      <c r="C67" s="25">
        <f t="shared" si="5"/>
        <v>44075</v>
      </c>
      <c r="D67" s="26">
        <f t="shared" si="6"/>
        <v>17085.702500000007</v>
      </c>
      <c r="E67" s="27">
        <f t="shared" si="1"/>
        <v>888.32</v>
      </c>
      <c r="F67" s="30"/>
      <c r="G67" s="30"/>
      <c r="H67" s="27">
        <f t="shared" si="2"/>
        <v>64.069999999999993</v>
      </c>
      <c r="I67" s="27">
        <f t="shared" si="3"/>
        <v>824.25</v>
      </c>
      <c r="J67" s="26">
        <f t="shared" si="4"/>
        <v>16261.452500000007</v>
      </c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spans="1:21" ht="18" customHeight="1" x14ac:dyDescent="0.25">
      <c r="A68" s="5"/>
      <c r="B68" s="24">
        <f t="shared" si="0"/>
        <v>30</v>
      </c>
      <c r="C68" s="25">
        <f t="shared" si="5"/>
        <v>44105</v>
      </c>
      <c r="D68" s="26">
        <f t="shared" si="6"/>
        <v>16261.452500000007</v>
      </c>
      <c r="E68" s="27">
        <f t="shared" si="1"/>
        <v>888.32</v>
      </c>
      <c r="F68" s="30"/>
      <c r="G68" s="30"/>
      <c r="H68" s="27">
        <f t="shared" si="2"/>
        <v>60.98</v>
      </c>
      <c r="I68" s="27">
        <f t="shared" si="3"/>
        <v>827.34</v>
      </c>
      <c r="J68" s="26">
        <f t="shared" si="4"/>
        <v>15434.112500000007</v>
      </c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spans="1:21" ht="18" customHeight="1" x14ac:dyDescent="0.25">
      <c r="A69" s="5"/>
      <c r="B69" s="24">
        <f t="shared" si="0"/>
        <v>31</v>
      </c>
      <c r="C69" s="25">
        <f t="shared" si="5"/>
        <v>44136</v>
      </c>
      <c r="D69" s="26">
        <f t="shared" si="6"/>
        <v>15434.112500000007</v>
      </c>
      <c r="E69" s="27">
        <f t="shared" si="1"/>
        <v>888.32</v>
      </c>
      <c r="F69" s="30"/>
      <c r="G69" s="30"/>
      <c r="H69" s="27">
        <f t="shared" si="2"/>
        <v>57.88</v>
      </c>
      <c r="I69" s="27">
        <f t="shared" si="3"/>
        <v>830.44</v>
      </c>
      <c r="J69" s="26">
        <f t="shared" si="4"/>
        <v>14603.672500000006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spans="1:21" ht="18" customHeight="1" x14ac:dyDescent="0.25">
      <c r="A70" s="5"/>
      <c r="B70" s="24">
        <f t="shared" si="0"/>
        <v>32</v>
      </c>
      <c r="C70" s="25">
        <f t="shared" si="5"/>
        <v>44166</v>
      </c>
      <c r="D70" s="26">
        <f t="shared" si="6"/>
        <v>14603.672500000006</v>
      </c>
      <c r="E70" s="27">
        <f t="shared" si="1"/>
        <v>888.32</v>
      </c>
      <c r="F70" s="30"/>
      <c r="G70" s="30"/>
      <c r="H70" s="27">
        <f t="shared" si="2"/>
        <v>54.76</v>
      </c>
      <c r="I70" s="27">
        <f t="shared" si="3"/>
        <v>833.56000000000006</v>
      </c>
      <c r="J70" s="26">
        <f t="shared" si="4"/>
        <v>13770.112500000007</v>
      </c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spans="1:21" ht="18" customHeight="1" x14ac:dyDescent="0.25">
      <c r="A71" s="5"/>
      <c r="B71" s="24">
        <f t="shared" si="0"/>
        <v>33</v>
      </c>
      <c r="C71" s="25">
        <f t="shared" si="5"/>
        <v>44197</v>
      </c>
      <c r="D71" s="26">
        <f t="shared" si="6"/>
        <v>13770.112500000007</v>
      </c>
      <c r="E71" s="27">
        <f t="shared" si="1"/>
        <v>888.32</v>
      </c>
      <c r="F71" s="30"/>
      <c r="G71" s="30"/>
      <c r="H71" s="27">
        <f t="shared" si="2"/>
        <v>51.64</v>
      </c>
      <c r="I71" s="27">
        <f t="shared" si="3"/>
        <v>836.68000000000006</v>
      </c>
      <c r="J71" s="26">
        <f t="shared" si="4"/>
        <v>12933.432500000006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spans="1:21" ht="18" customHeight="1" x14ac:dyDescent="0.25">
      <c r="A72" s="5"/>
      <c r="B72" s="24">
        <f t="shared" si="0"/>
        <v>34</v>
      </c>
      <c r="C72" s="25">
        <f t="shared" si="5"/>
        <v>44228</v>
      </c>
      <c r="D72" s="26">
        <f t="shared" si="6"/>
        <v>12933.432500000006</v>
      </c>
      <c r="E72" s="27">
        <f t="shared" si="1"/>
        <v>888.32</v>
      </c>
      <c r="F72" s="30"/>
      <c r="G72" s="30"/>
      <c r="H72" s="27">
        <f t="shared" si="2"/>
        <v>48.5</v>
      </c>
      <c r="I72" s="27">
        <f t="shared" si="3"/>
        <v>839.82</v>
      </c>
      <c r="J72" s="26">
        <f t="shared" si="4"/>
        <v>12093.612500000007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spans="1:21" ht="18" customHeight="1" x14ac:dyDescent="0.25">
      <c r="A73" s="5"/>
      <c r="B73" s="24">
        <f t="shared" si="0"/>
        <v>35</v>
      </c>
      <c r="C73" s="25">
        <f t="shared" si="5"/>
        <v>44256</v>
      </c>
      <c r="D73" s="26">
        <f t="shared" si="6"/>
        <v>12093.612500000007</v>
      </c>
      <c r="E73" s="27">
        <f t="shared" si="1"/>
        <v>888.32</v>
      </c>
      <c r="F73" s="30"/>
      <c r="G73" s="30"/>
      <c r="H73" s="27">
        <f t="shared" si="2"/>
        <v>45.35</v>
      </c>
      <c r="I73" s="27">
        <f t="shared" si="3"/>
        <v>842.97</v>
      </c>
      <c r="J73" s="26">
        <f t="shared" si="4"/>
        <v>11250.642500000007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spans="1:21" ht="18" customHeight="1" x14ac:dyDescent="0.25">
      <c r="A74" s="5"/>
      <c r="B74" s="24">
        <f t="shared" si="0"/>
        <v>36</v>
      </c>
      <c r="C74" s="25">
        <f t="shared" si="5"/>
        <v>44287</v>
      </c>
      <c r="D74" s="26">
        <f t="shared" si="6"/>
        <v>11250.642500000007</v>
      </c>
      <c r="E74" s="27">
        <f t="shared" si="1"/>
        <v>888.32</v>
      </c>
      <c r="F74" s="30"/>
      <c r="G74" s="30"/>
      <c r="H74" s="27">
        <f t="shared" si="2"/>
        <v>42.19</v>
      </c>
      <c r="I74" s="27">
        <f t="shared" si="3"/>
        <v>846.13000000000011</v>
      </c>
      <c r="J74" s="26">
        <f t="shared" si="4"/>
        <v>10404.512500000008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spans="1:21" ht="18" customHeight="1" x14ac:dyDescent="0.25">
      <c r="A75" s="5"/>
      <c r="B75" s="24">
        <f t="shared" si="0"/>
        <v>37</v>
      </c>
      <c r="C75" s="25">
        <f t="shared" si="5"/>
        <v>44317</v>
      </c>
      <c r="D75" s="26">
        <f t="shared" si="6"/>
        <v>10404.512500000008</v>
      </c>
      <c r="E75" s="27">
        <f t="shared" si="1"/>
        <v>888.32</v>
      </c>
      <c r="F75" s="30"/>
      <c r="G75" s="30"/>
      <c r="H75" s="27">
        <f t="shared" si="2"/>
        <v>39.020000000000003</v>
      </c>
      <c r="I75" s="27">
        <f t="shared" si="3"/>
        <v>849.30000000000007</v>
      </c>
      <c r="J75" s="26">
        <f t="shared" si="4"/>
        <v>9555.2125000000087</v>
      </c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21" ht="18" customHeight="1" x14ac:dyDescent="0.25">
      <c r="A76" s="5"/>
      <c r="B76" s="24">
        <f t="shared" si="0"/>
        <v>38</v>
      </c>
      <c r="C76" s="25">
        <f t="shared" si="5"/>
        <v>44348</v>
      </c>
      <c r="D76" s="26">
        <f t="shared" si="6"/>
        <v>9555.2125000000087</v>
      </c>
      <c r="E76" s="27">
        <f t="shared" si="1"/>
        <v>888.32</v>
      </c>
      <c r="F76" s="30"/>
      <c r="G76" s="30"/>
      <c r="H76" s="27">
        <f t="shared" si="2"/>
        <v>35.83</v>
      </c>
      <c r="I76" s="27">
        <f t="shared" si="3"/>
        <v>852.49</v>
      </c>
      <c r="J76" s="26">
        <f t="shared" si="4"/>
        <v>8702.7225000000089</v>
      </c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spans="1:21" ht="18" customHeight="1" x14ac:dyDescent="0.25">
      <c r="A77" s="5"/>
      <c r="B77" s="24">
        <f t="shared" si="0"/>
        <v>39</v>
      </c>
      <c r="C77" s="25">
        <f t="shared" si="5"/>
        <v>44378</v>
      </c>
      <c r="D77" s="26">
        <f t="shared" si="6"/>
        <v>8702.7225000000089</v>
      </c>
      <c r="E77" s="27">
        <f t="shared" si="1"/>
        <v>888.32</v>
      </c>
      <c r="F77" s="30"/>
      <c r="G77" s="30"/>
      <c r="H77" s="27">
        <f t="shared" si="2"/>
        <v>32.64</v>
      </c>
      <c r="I77" s="27">
        <f t="shared" si="3"/>
        <v>855.68000000000006</v>
      </c>
      <c r="J77" s="26">
        <f t="shared" si="4"/>
        <v>7847.0425000000087</v>
      </c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:21" ht="18" customHeight="1" x14ac:dyDescent="0.25">
      <c r="A78" s="5"/>
      <c r="B78" s="24">
        <f t="shared" si="0"/>
        <v>40</v>
      </c>
      <c r="C78" s="25">
        <f t="shared" si="5"/>
        <v>44409</v>
      </c>
      <c r="D78" s="26">
        <f t="shared" si="6"/>
        <v>7847.0425000000087</v>
      </c>
      <c r="E78" s="27">
        <f t="shared" si="1"/>
        <v>888.32</v>
      </c>
      <c r="F78" s="30"/>
      <c r="G78" s="30"/>
      <c r="H78" s="27">
        <f t="shared" si="2"/>
        <v>29.43</v>
      </c>
      <c r="I78" s="27">
        <f t="shared" si="3"/>
        <v>858.8900000000001</v>
      </c>
      <c r="J78" s="26">
        <f t="shared" si="4"/>
        <v>6988.1525000000083</v>
      </c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spans="1:21" ht="18" customHeight="1" x14ac:dyDescent="0.25">
      <c r="A79" s="5"/>
      <c r="B79" s="24">
        <f t="shared" si="0"/>
        <v>41</v>
      </c>
      <c r="C79" s="25">
        <f t="shared" si="5"/>
        <v>44440</v>
      </c>
      <c r="D79" s="26">
        <f t="shared" si="6"/>
        <v>6988.1525000000083</v>
      </c>
      <c r="E79" s="27">
        <f t="shared" si="1"/>
        <v>888.32</v>
      </c>
      <c r="F79" s="30"/>
      <c r="G79" s="30"/>
      <c r="H79" s="27">
        <f t="shared" si="2"/>
        <v>26.21</v>
      </c>
      <c r="I79" s="27">
        <f t="shared" si="3"/>
        <v>862.11</v>
      </c>
      <c r="J79" s="26">
        <f t="shared" si="4"/>
        <v>6126.0425000000087</v>
      </c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1:21" ht="18" customHeight="1" x14ac:dyDescent="0.25">
      <c r="A80" s="5"/>
      <c r="B80" s="24">
        <f t="shared" si="0"/>
        <v>42</v>
      </c>
      <c r="C80" s="25">
        <f t="shared" si="5"/>
        <v>44470</v>
      </c>
      <c r="D80" s="26">
        <f t="shared" si="6"/>
        <v>6126.0425000000087</v>
      </c>
      <c r="E80" s="27">
        <f t="shared" si="1"/>
        <v>888.32</v>
      </c>
      <c r="F80" s="30"/>
      <c r="G80" s="30"/>
      <c r="H80" s="27">
        <f t="shared" si="2"/>
        <v>22.97</v>
      </c>
      <c r="I80" s="27">
        <f t="shared" si="3"/>
        <v>865.35</v>
      </c>
      <c r="J80" s="26">
        <f t="shared" si="4"/>
        <v>5260.6925000000083</v>
      </c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spans="1:21" ht="18" customHeight="1" x14ac:dyDescent="0.25">
      <c r="A81" s="5"/>
      <c r="B81" s="24">
        <f t="shared" si="0"/>
        <v>43</v>
      </c>
      <c r="C81" s="25">
        <f t="shared" si="5"/>
        <v>44501</v>
      </c>
      <c r="D81" s="26">
        <f t="shared" si="6"/>
        <v>5260.6925000000083</v>
      </c>
      <c r="E81" s="27">
        <f t="shared" si="1"/>
        <v>888.32</v>
      </c>
      <c r="F81" s="30"/>
      <c r="G81" s="30"/>
      <c r="H81" s="27">
        <f t="shared" si="2"/>
        <v>19.73</v>
      </c>
      <c r="I81" s="27">
        <f t="shared" si="3"/>
        <v>868.59</v>
      </c>
      <c r="J81" s="26">
        <f t="shared" si="4"/>
        <v>4392.1025000000081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1:21" ht="18" customHeight="1" x14ac:dyDescent="0.25">
      <c r="A82" s="5"/>
      <c r="B82" s="24">
        <f t="shared" si="0"/>
        <v>44</v>
      </c>
      <c r="C82" s="25">
        <f t="shared" si="5"/>
        <v>44531</v>
      </c>
      <c r="D82" s="26">
        <f t="shared" si="6"/>
        <v>4392.1025000000081</v>
      </c>
      <c r="E82" s="27">
        <f t="shared" si="1"/>
        <v>888.32</v>
      </c>
      <c r="F82" s="30"/>
      <c r="G82" s="30"/>
      <c r="H82" s="27">
        <f t="shared" si="2"/>
        <v>16.47</v>
      </c>
      <c r="I82" s="27">
        <f t="shared" si="3"/>
        <v>871.85</v>
      </c>
      <c r="J82" s="26">
        <f t="shared" si="4"/>
        <v>3520.2525000000082</v>
      </c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spans="1:21" ht="18" customHeight="1" x14ac:dyDescent="0.25">
      <c r="A83" s="5"/>
      <c r="B83" s="24">
        <f t="shared" si="0"/>
        <v>45</v>
      </c>
      <c r="C83" s="25">
        <f t="shared" si="5"/>
        <v>44562</v>
      </c>
      <c r="D83" s="26">
        <f t="shared" si="6"/>
        <v>3520.2525000000082</v>
      </c>
      <c r="E83" s="27">
        <f t="shared" si="1"/>
        <v>888.32</v>
      </c>
      <c r="F83" s="30"/>
      <c r="G83" s="30"/>
      <c r="H83" s="27">
        <f t="shared" si="2"/>
        <v>13.2</v>
      </c>
      <c r="I83" s="27">
        <f t="shared" si="3"/>
        <v>875.12</v>
      </c>
      <c r="J83" s="26">
        <f t="shared" si="4"/>
        <v>2645.1325000000083</v>
      </c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1:21" ht="18" customHeight="1" x14ac:dyDescent="0.25">
      <c r="A84" s="5"/>
      <c r="B84" s="24">
        <f t="shared" si="0"/>
        <v>46</v>
      </c>
      <c r="C84" s="25">
        <f t="shared" si="5"/>
        <v>44593</v>
      </c>
      <c r="D84" s="26">
        <f t="shared" si="6"/>
        <v>2645.1325000000083</v>
      </c>
      <c r="E84" s="27">
        <f t="shared" si="1"/>
        <v>888.32</v>
      </c>
      <c r="F84" s="30"/>
      <c r="G84" s="30"/>
      <c r="H84" s="27">
        <f t="shared" si="2"/>
        <v>9.92</v>
      </c>
      <c r="I84" s="27">
        <f t="shared" si="3"/>
        <v>878.40000000000009</v>
      </c>
      <c r="J84" s="26">
        <f t="shared" si="4"/>
        <v>1766.7325000000083</v>
      </c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spans="1:21" ht="18" customHeight="1" x14ac:dyDescent="0.25">
      <c r="A85" s="5"/>
      <c r="B85" s="24">
        <f t="shared" si="0"/>
        <v>47</v>
      </c>
      <c r="C85" s="25">
        <f t="shared" si="5"/>
        <v>44621</v>
      </c>
      <c r="D85" s="26">
        <f t="shared" si="6"/>
        <v>1766.7325000000083</v>
      </c>
      <c r="E85" s="27">
        <f t="shared" si="1"/>
        <v>888.32</v>
      </c>
      <c r="F85" s="30"/>
      <c r="G85" s="30"/>
      <c r="H85" s="27">
        <f t="shared" si="2"/>
        <v>6.63</v>
      </c>
      <c r="I85" s="27">
        <f t="shared" si="3"/>
        <v>881.69</v>
      </c>
      <c r="J85" s="26">
        <f t="shared" si="4"/>
        <v>885.0425000000082</v>
      </c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 spans="1:21" ht="18" customHeight="1" x14ac:dyDescent="0.25">
      <c r="A86" s="5"/>
      <c r="B86" s="24">
        <f t="shared" si="0"/>
        <v>48</v>
      </c>
      <c r="C86" s="25">
        <f t="shared" si="5"/>
        <v>44652</v>
      </c>
      <c r="D86" s="26">
        <f t="shared" si="6"/>
        <v>885.0425000000082</v>
      </c>
      <c r="E86" s="27">
        <f t="shared" si="1"/>
        <v>888.36</v>
      </c>
      <c r="F86" s="30"/>
      <c r="G86" s="30"/>
      <c r="H86" s="27">
        <f t="shared" si="2"/>
        <v>3.32</v>
      </c>
      <c r="I86" s="27">
        <f t="shared" si="3"/>
        <v>885.04</v>
      </c>
      <c r="J86" s="26">
        <f t="shared" si="4"/>
        <v>2.500000008240022E-3</v>
      </c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 spans="1:21" ht="18" customHeight="1" x14ac:dyDescent="0.25">
      <c r="A87" s="5"/>
      <c r="B87" s="24" t="str">
        <f t="shared" si="0"/>
        <v/>
      </c>
      <c r="C87" s="25" t="str">
        <f t="shared" si="5"/>
        <v/>
      </c>
      <c r="D87" s="26" t="str">
        <f t="shared" si="6"/>
        <v/>
      </c>
      <c r="E87" s="27" t="str">
        <f t="shared" si="1"/>
        <v/>
      </c>
      <c r="F87" s="30"/>
      <c r="G87" s="30"/>
      <c r="H87" s="27" t="str">
        <f t="shared" si="2"/>
        <v/>
      </c>
      <c r="I87" s="27" t="str">
        <f t="shared" si="3"/>
        <v/>
      </c>
      <c r="J87" s="26" t="str">
        <f t="shared" si="4"/>
        <v/>
      </c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</row>
    <row r="88" spans="1:21" x14ac:dyDescent="0.25">
      <c r="A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spans="1:21" x14ac:dyDescent="0.25">
      <c r="A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 spans="1:21" x14ac:dyDescent="0.25">
      <c r="A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spans="1:21" x14ac:dyDescent="0.25">
      <c r="A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spans="1:21" x14ac:dyDescent="0.25">
      <c r="A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spans="1:21" x14ac:dyDescent="0.25">
      <c r="A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 spans="1:21" x14ac:dyDescent="0.25">
      <c r="A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spans="1:21" x14ac:dyDescent="0.25">
      <c r="A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spans="1:21" x14ac:dyDescent="0.25">
      <c r="A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  <row r="97" spans="1:21" x14ac:dyDescent="0.25">
      <c r="A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spans="1:21" x14ac:dyDescent="0.25">
      <c r="A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</row>
    <row r="99" spans="1:21" x14ac:dyDescent="0.25">
      <c r="A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spans="1:21" x14ac:dyDescent="0.25">
      <c r="A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 spans="1:21" x14ac:dyDescent="0.25">
      <c r="A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spans="1:21" x14ac:dyDescent="0.25">
      <c r="A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spans="1:21" x14ac:dyDescent="0.25">
      <c r="A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spans="1:21" x14ac:dyDescent="0.25">
      <c r="A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 spans="1:21" x14ac:dyDescent="0.25">
      <c r="A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spans="1:21" x14ac:dyDescent="0.25">
      <c r="A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 spans="1:21" x14ac:dyDescent="0.25">
      <c r="A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spans="1:21" x14ac:dyDescent="0.25">
      <c r="A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 spans="1:21" x14ac:dyDescent="0.25">
      <c r="A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 spans="1:21" x14ac:dyDescent="0.25">
      <c r="A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 spans="1:21" x14ac:dyDescent="0.25">
      <c r="A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 spans="1:21" x14ac:dyDescent="0.25">
      <c r="A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</row>
    <row r="113" spans="1:21" x14ac:dyDescent="0.25">
      <c r="A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</row>
    <row r="114" spans="1:21" x14ac:dyDescent="0.25">
      <c r="A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</row>
    <row r="115" spans="1:21" x14ac:dyDescent="0.25">
      <c r="A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</row>
    <row r="116" spans="1:21" x14ac:dyDescent="0.25">
      <c r="A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 spans="1:21" x14ac:dyDescent="0.25">
      <c r="A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</row>
    <row r="118" spans="1:2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</row>
    <row r="119" spans="1:2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</row>
    <row r="120" spans="1:2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</row>
    <row r="121" spans="1:2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</row>
    <row r="122" spans="1:2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</row>
    <row r="123" spans="1:2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</row>
    <row r="124" spans="1:2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</row>
    <row r="125" spans="1:2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</row>
    <row r="126" spans="1:2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</row>
    <row r="127" spans="1:2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</row>
    <row r="128" spans="1:2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</row>
    <row r="129" spans="1:2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</row>
    <row r="130" spans="1:2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</row>
    <row r="131" spans="1:2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</row>
    <row r="132" spans="1:2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</row>
    <row r="133" spans="1:2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</row>
    <row r="134" spans="1:2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</row>
    <row r="135" spans="1:2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</row>
    <row r="136" spans="1:2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</row>
    <row r="137" spans="1:2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</row>
    <row r="138" spans="1:2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</row>
    <row r="139" spans="1:2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</row>
    <row r="140" spans="1:2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</row>
    <row r="141" spans="1:2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</row>
    <row r="142" spans="1:2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</row>
    <row r="143" spans="1:2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</row>
    <row r="144" spans="1:2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</row>
    <row r="145" spans="1:2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</row>
    <row r="146" spans="1:2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</row>
    <row r="147" spans="1:2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 spans="1:2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</row>
    <row r="149" spans="1:2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</row>
    <row r="150" spans="1:2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</row>
    <row r="151" spans="1:2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</row>
    <row r="152" spans="1:2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</row>
    <row r="153" spans="1:2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</row>
    <row r="154" spans="1:2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</row>
    <row r="155" spans="1:2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</row>
    <row r="156" spans="1:2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</row>
    <row r="157" spans="1:2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</row>
    <row r="158" spans="1:2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</row>
    <row r="159" spans="1:2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</row>
    <row r="160" spans="1:2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</row>
    <row r="161" spans="1:2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</row>
    <row r="162" spans="1:2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</row>
    <row r="163" spans="1:2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</row>
    <row r="164" spans="1:2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</row>
    <row r="165" spans="1:2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 spans="1:2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</row>
    <row r="167" spans="1:2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 spans="1:2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</row>
    <row r="169" spans="1:2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 spans="1:2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</row>
    <row r="171" spans="1:2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</row>
    <row r="172" spans="1:2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 spans="1:2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</row>
    <row r="174" spans="1:2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 spans="1:2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</row>
    <row r="176" spans="1:2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 spans="1:2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</row>
    <row r="178" spans="1:2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 spans="1:2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</row>
    <row r="180" spans="1:2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 spans="1:2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</row>
    <row r="182" spans="1:2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 spans="1:2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</row>
    <row r="184" spans="1:2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</row>
    <row r="185" spans="1:2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</row>
    <row r="186" spans="1:2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 spans="1:2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</row>
    <row r="188" spans="1:2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 spans="1:2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</row>
    <row r="190" spans="1:2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 spans="1:2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</row>
    <row r="192" spans="1:2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 spans="1:2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</row>
    <row r="194" spans="1:2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 spans="1:2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</row>
    <row r="196" spans="1:2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 spans="1:2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</row>
    <row r="198" spans="1:2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 spans="1:2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</row>
    <row r="200" spans="1:2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 spans="1:2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</row>
    <row r="202" spans="1:2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</row>
    <row r="203" spans="1:2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 spans="1:2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</row>
    <row r="205" spans="1:2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 spans="1:2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</row>
    <row r="207" spans="1:2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 spans="1:2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</row>
    <row r="209" spans="1:2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</row>
    <row r="210" spans="1:2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 spans="1:2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</row>
    <row r="212" spans="1:2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 spans="1:2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</row>
    <row r="214" spans="1:2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</row>
    <row r="215" spans="1:2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</row>
    <row r="216" spans="1:2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 spans="1:2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</row>
    <row r="218" spans="1:2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 spans="1:2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</row>
    <row r="220" spans="1:2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 spans="1:2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</row>
    <row r="222" spans="1:2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</row>
    <row r="223" spans="1:2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 spans="1:2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</row>
    <row r="225" spans="1:2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 spans="1:2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</row>
    <row r="227" spans="1:2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 spans="1:2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</row>
    <row r="229" spans="1:2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 spans="1:2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</row>
    <row r="231" spans="1:2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 spans="1:2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</row>
    <row r="233" spans="1:2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</row>
    <row r="234" spans="1:2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</row>
    <row r="235" spans="1:2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</row>
    <row r="236" spans="1:2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</row>
    <row r="237" spans="1:2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</row>
    <row r="238" spans="1:2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</row>
    <row r="239" spans="1:2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</row>
    <row r="240" spans="1:2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</row>
    <row r="241" spans="1:2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</row>
    <row r="242" spans="1:2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</row>
    <row r="243" spans="1:2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</row>
    <row r="244" spans="1:2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</row>
    <row r="245" spans="1:2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</row>
    <row r="246" spans="1:2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</row>
    <row r="247" spans="1:2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</row>
    <row r="248" spans="1:2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</row>
    <row r="249" spans="1:2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</row>
    <row r="250" spans="1:2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</row>
    <row r="251" spans="1:2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</row>
    <row r="252" spans="1:2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</row>
    <row r="253" spans="1:2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</row>
    <row r="254" spans="1:2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</row>
    <row r="255" spans="1:2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</row>
    <row r="256" spans="1:2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</row>
    <row r="257" spans="1:2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</row>
    <row r="258" spans="1:2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</row>
    <row r="259" spans="1:2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</row>
    <row r="260" spans="1:2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</row>
    <row r="261" spans="1:2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</row>
    <row r="262" spans="1:2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</row>
    <row r="263" spans="1:2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</row>
    <row r="264" spans="1:2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</row>
    <row r="265" spans="1:2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</row>
    <row r="266" spans="1:2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</row>
    <row r="267" spans="1:2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</row>
    <row r="268" spans="1:2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</row>
    <row r="269" spans="1:2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</row>
    <row r="270" spans="1:2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</row>
    <row r="271" spans="1:2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</row>
    <row r="272" spans="1:2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</row>
    <row r="273" spans="1:2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</row>
    <row r="274" spans="1:2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</row>
    <row r="275" spans="1:2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</row>
    <row r="276" spans="1:2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</row>
    <row r="277" spans="1:2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</row>
    <row r="278" spans="1:2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</row>
    <row r="279" spans="1:2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</row>
    <row r="280" spans="1:2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</row>
    <row r="281" spans="1:2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</row>
    <row r="282" spans="1:2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</row>
    <row r="283" spans="1:2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</row>
    <row r="284" spans="1:2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</row>
    <row r="285" spans="1:2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</row>
    <row r="286" spans="1:2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</row>
    <row r="287" spans="1:2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</row>
    <row r="288" spans="1:2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</row>
    <row r="289" spans="1:2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</row>
    <row r="290" spans="1:2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</row>
    <row r="291" spans="1:2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</row>
    <row r="292" spans="1:2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</row>
    <row r="293" spans="1:2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</row>
    <row r="294" spans="1:2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</row>
    <row r="295" spans="1:2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</row>
    <row r="296" spans="1:2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</row>
    <row r="297" spans="1:2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</row>
    <row r="298" spans="1:2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</row>
    <row r="299" spans="1:2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 spans="1:2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</row>
    <row r="301" spans="1:2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</row>
    <row r="302" spans="1:2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 spans="1:2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</row>
    <row r="304" spans="1:2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 spans="1:2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</row>
    <row r="306" spans="1:2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 spans="1:2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</row>
    <row r="308" spans="1:2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</row>
    <row r="309" spans="1:2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</row>
    <row r="310" spans="1:2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</row>
    <row r="311" spans="1:2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</row>
    <row r="312" spans="1:2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</row>
    <row r="313" spans="1:2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</row>
    <row r="314" spans="1:2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</row>
    <row r="315" spans="1:2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</row>
    <row r="316" spans="1:2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</row>
    <row r="317" spans="1:2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</row>
    <row r="318" spans="1:2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</row>
    <row r="319" spans="1:2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</row>
    <row r="320" spans="1:2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</row>
    <row r="321" spans="1:2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</row>
    <row r="322" spans="1:2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</row>
    <row r="323" spans="1:2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</row>
    <row r="324" spans="1:2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</row>
    <row r="325" spans="1:2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</row>
    <row r="326" spans="1:2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</row>
    <row r="327" spans="1:2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</row>
    <row r="328" spans="1:2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</row>
    <row r="329" spans="1:2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</row>
    <row r="330" spans="1:2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</row>
    <row r="331" spans="1:2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</row>
    <row r="332" spans="1:2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</row>
    <row r="333" spans="1:2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</row>
    <row r="334" spans="1:2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</row>
    <row r="335" spans="1:2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</row>
    <row r="336" spans="1:2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</row>
    <row r="337" spans="1:2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</row>
    <row r="338" spans="1:2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</row>
    <row r="339" spans="1:2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</row>
    <row r="340" spans="1:2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</row>
    <row r="341" spans="1:2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</row>
    <row r="342" spans="1:2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</row>
    <row r="343" spans="1:2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</row>
    <row r="344" spans="1:2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</row>
    <row r="345" spans="1:2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</row>
    <row r="346" spans="1:2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</row>
    <row r="347" spans="1:2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</row>
    <row r="348" spans="1:2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</row>
    <row r="349" spans="1:2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</row>
    <row r="350" spans="1:2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</row>
    <row r="351" spans="1:2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</row>
    <row r="352" spans="1:2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</row>
    <row r="353" spans="1:2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</row>
    <row r="354" spans="1:2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</row>
    <row r="355" spans="1:2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</row>
    <row r="356" spans="1:2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</row>
    <row r="357" spans="1:2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</row>
    <row r="358" spans="1:2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</row>
    <row r="359" spans="1:2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</row>
    <row r="360" spans="1:2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</row>
    <row r="361" spans="1:2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</row>
    <row r="362" spans="1:2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</row>
    <row r="363" spans="1:2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</row>
    <row r="364" spans="1:2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</row>
    <row r="365" spans="1:2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</row>
    <row r="366" spans="1:2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</row>
    <row r="367" spans="1:2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</row>
    <row r="368" spans="1:2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</row>
    <row r="369" spans="1:2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</row>
    <row r="370" spans="1:2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</row>
    <row r="371" spans="1:2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</row>
    <row r="372" spans="1:2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</row>
    <row r="373" spans="1:2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</row>
    <row r="374" spans="1:2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</row>
    <row r="375" spans="1:2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</row>
    <row r="376" spans="1:2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</row>
    <row r="377" spans="1:2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</row>
    <row r="378" spans="1:2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</row>
    <row r="379" spans="1:2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</row>
    <row r="380" spans="1:2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</row>
    <row r="381" spans="1:2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</row>
    <row r="382" spans="1:2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</row>
    <row r="383" spans="1:2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</row>
    <row r="384" spans="1:2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</row>
    <row r="385" spans="1:2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</row>
    <row r="386" spans="1:2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</row>
    <row r="387" spans="1:2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</row>
    <row r="388" spans="1:2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</row>
    <row r="389" spans="1:2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</row>
    <row r="390" spans="1:2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</row>
    <row r="391" spans="1:2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</row>
    <row r="392" spans="1:2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</row>
    <row r="393" spans="1:2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</row>
    <row r="394" spans="1:2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</row>
    <row r="395" spans="1:2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</row>
    <row r="396" spans="1:2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</row>
    <row r="397" spans="1:2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</row>
    <row r="398" spans="1:2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</row>
    <row r="399" spans="1:2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</row>
    <row r="400" spans="1:2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</row>
    <row r="401" spans="1:2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</row>
    <row r="402" spans="1:2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</row>
    <row r="403" spans="1:2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</row>
    <row r="404" spans="1:2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</row>
    <row r="405" spans="1:2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</row>
    <row r="406" spans="1:2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</row>
    <row r="407" spans="1:2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</row>
    <row r="408" spans="1:2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</row>
    <row r="409" spans="1:2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</row>
    <row r="410" spans="1:2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</row>
    <row r="411" spans="1:2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</row>
    <row r="412" spans="1:2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</row>
    <row r="413" spans="1:2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</row>
    <row r="414" spans="1:2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</row>
    <row r="415" spans="1:2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</row>
    <row r="416" spans="1:2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</row>
    <row r="417" spans="1:2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</row>
    <row r="418" spans="1:2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</row>
    <row r="419" spans="1:2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</row>
    <row r="420" spans="1:2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</row>
    <row r="421" spans="1:2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</row>
    <row r="422" spans="1:2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</row>
    <row r="423" spans="1:2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</row>
    <row r="424" spans="1:2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</row>
    <row r="425" spans="1:2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</row>
    <row r="426" spans="1:2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</row>
    <row r="427" spans="1:2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</row>
    <row r="428" spans="1:2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</row>
    <row r="429" spans="1:2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</row>
    <row r="430" spans="1:2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</row>
    <row r="431" spans="1:2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</row>
    <row r="432" spans="1:2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</row>
    <row r="433" spans="1:2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</row>
    <row r="434" spans="1:2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</row>
    <row r="435" spans="1:2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</row>
    <row r="436" spans="1:2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</row>
    <row r="437" spans="1:2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</row>
    <row r="438" spans="1:2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</row>
    <row r="439" spans="1:2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</row>
    <row r="440" spans="1:2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</row>
    <row r="441" spans="1:2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</row>
    <row r="442" spans="1:2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</row>
    <row r="443" spans="1:2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</row>
    <row r="444" spans="1:2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</row>
    <row r="445" spans="1:2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</row>
    <row r="446" spans="1:2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</row>
    <row r="447" spans="1:2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</row>
    <row r="448" spans="1:2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</row>
    <row r="449" spans="1:2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</row>
    <row r="450" spans="1:2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</row>
    <row r="451" spans="1:2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</row>
    <row r="452" spans="1:2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</row>
    <row r="453" spans="1:2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</row>
    <row r="454" spans="1:2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</row>
    <row r="455" spans="1:2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</row>
    <row r="456" spans="1:2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</row>
    <row r="457" spans="1:2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</row>
    <row r="458" spans="1:2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</row>
    <row r="459" spans="1:2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 spans="1:2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</row>
    <row r="461" spans="1:2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 spans="1:2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</row>
    <row r="463" spans="1:2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 spans="1:2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</row>
    <row r="465" spans="1:2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 spans="1:2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</row>
    <row r="467" spans="1:2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 spans="1:2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</row>
    <row r="469" spans="1:2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 spans="1:2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</row>
    <row r="471" spans="1:2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 spans="1:2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</row>
    <row r="473" spans="1:2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</row>
    <row r="474" spans="1:2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</row>
    <row r="475" spans="1:2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 spans="1:2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</row>
    <row r="477" spans="1:2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 spans="1:2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</row>
    <row r="479" spans="1:2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 spans="1:2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</row>
    <row r="481" spans="1:2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</row>
    <row r="482" spans="1:2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</row>
    <row r="483" spans="1:2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</row>
    <row r="484" spans="1:2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</row>
    <row r="485" spans="1:2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</row>
    <row r="486" spans="1:2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</row>
    <row r="487" spans="1:2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</row>
    <row r="488" spans="1:2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</row>
    <row r="489" spans="1:2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</row>
    <row r="490" spans="1:2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</row>
    <row r="491" spans="1:2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</row>
    <row r="492" spans="1:2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</row>
    <row r="493" spans="1:2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</row>
    <row r="494" spans="1:2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</row>
    <row r="495" spans="1:2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</row>
    <row r="496" spans="1:2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</row>
    <row r="497" spans="1:2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</row>
    <row r="498" spans="1:2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</row>
    <row r="499" spans="1:2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</row>
    <row r="500" spans="1:2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</row>
    <row r="501" spans="1:2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</row>
    <row r="502" spans="1:2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</row>
    <row r="503" spans="1:2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</row>
    <row r="504" spans="1:2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</row>
    <row r="505" spans="1:2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</row>
    <row r="506" spans="1:2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</row>
    <row r="507" spans="1:2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</row>
    <row r="508" spans="1:2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</row>
    <row r="509" spans="1:2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</row>
    <row r="510" spans="1:2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</row>
    <row r="511" spans="1:2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</row>
    <row r="512" spans="1:2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</row>
    <row r="513" spans="1:2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</row>
    <row r="514" spans="1:2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</row>
    <row r="515" spans="1:2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</row>
    <row r="516" spans="1:2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</row>
    <row r="517" spans="1:2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</row>
    <row r="518" spans="1:2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</row>
    <row r="519" spans="1:2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</row>
    <row r="520" spans="1:2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</row>
    <row r="521" spans="1:2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</row>
    <row r="522" spans="1:2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</row>
    <row r="523" spans="1:2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</row>
    <row r="524" spans="1:2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</row>
    <row r="525" spans="1:2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</row>
    <row r="526" spans="1:2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</row>
    <row r="527" spans="1:2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</row>
    <row r="528" spans="1:2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</row>
    <row r="529" spans="1:2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</row>
    <row r="530" spans="1:2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</row>
    <row r="531" spans="1:2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</row>
    <row r="532" spans="1:2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</row>
    <row r="533" spans="1:2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</row>
    <row r="534" spans="1:2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</row>
    <row r="535" spans="1:2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</row>
    <row r="536" spans="1:2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</row>
    <row r="537" spans="1:2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</row>
    <row r="538" spans="1:2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</row>
    <row r="539" spans="1:2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</row>
    <row r="540" spans="1:2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</row>
    <row r="541" spans="1:2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</row>
    <row r="542" spans="1:2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</row>
    <row r="543" spans="1:2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</row>
    <row r="544" spans="1:2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</row>
    <row r="545" spans="1:2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</row>
    <row r="546" spans="1:2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</row>
    <row r="547" spans="1:2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</row>
    <row r="548" spans="1:2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</row>
    <row r="549" spans="1:2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</row>
    <row r="550" spans="1:2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</row>
    <row r="551" spans="1:2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</row>
    <row r="552" spans="1:2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</row>
    <row r="553" spans="1:2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</row>
    <row r="554" spans="1:2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</row>
    <row r="555" spans="1:2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</row>
    <row r="556" spans="1:2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</row>
    <row r="557" spans="1:2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</row>
    <row r="558" spans="1:2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</row>
    <row r="559" spans="1:2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</row>
    <row r="560" spans="1:2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</row>
    <row r="561" spans="1:2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</row>
    <row r="562" spans="1:2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</row>
    <row r="563" spans="1:2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</row>
    <row r="564" spans="1:2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</row>
    <row r="565" spans="1:2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</row>
    <row r="566" spans="1:2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</row>
    <row r="567" spans="1:2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</row>
    <row r="568" spans="1:2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</row>
    <row r="569" spans="1:2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</row>
    <row r="570" spans="1:2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</row>
    <row r="571" spans="1:2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</row>
    <row r="572" spans="1:2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</row>
    <row r="573" spans="1:2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</row>
    <row r="574" spans="1:2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</row>
    <row r="575" spans="1:2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</row>
    <row r="576" spans="1:2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</row>
    <row r="577" spans="1:2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</row>
    <row r="578" spans="1:2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</row>
    <row r="579" spans="1:2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</row>
    <row r="580" spans="1:2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</row>
    <row r="581" spans="1:2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</row>
    <row r="582" spans="1:2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</row>
    <row r="583" spans="1:2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</row>
    <row r="584" spans="1:2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</row>
    <row r="585" spans="1:2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</row>
    <row r="586" spans="1:2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</row>
    <row r="587" spans="1:2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</row>
    <row r="588" spans="1:2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</row>
    <row r="589" spans="1:2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</row>
    <row r="590" spans="1:2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</row>
    <row r="591" spans="1:2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</row>
    <row r="592" spans="1:2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</row>
    <row r="593" spans="1:2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</row>
    <row r="594" spans="1:2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</row>
    <row r="595" spans="1:2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</row>
    <row r="596" spans="1:2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</row>
    <row r="597" spans="1:2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</row>
    <row r="598" spans="1:2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</row>
    <row r="599" spans="1:2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</row>
    <row r="600" spans="1:2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</row>
    <row r="601" spans="1:2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</row>
    <row r="602" spans="1:2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</row>
    <row r="603" spans="1:2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</row>
    <row r="604" spans="1:2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</row>
    <row r="605" spans="1:2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</row>
    <row r="606" spans="1:2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</row>
    <row r="607" spans="1:2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</row>
    <row r="608" spans="1:2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</row>
    <row r="609" spans="1:2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</row>
    <row r="610" spans="1:2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</row>
    <row r="611" spans="1:2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</row>
    <row r="612" spans="1:2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</row>
    <row r="613" spans="1:2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</row>
    <row r="614" spans="1:2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</row>
    <row r="615" spans="1:2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</row>
    <row r="616" spans="1:2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</row>
    <row r="617" spans="1:2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</row>
    <row r="618" spans="1:2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</row>
    <row r="619" spans="1:2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</row>
    <row r="620" spans="1:2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</row>
    <row r="621" spans="1:2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</row>
    <row r="622" spans="1:2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</row>
    <row r="623" spans="1:2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</row>
    <row r="624" spans="1:2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</row>
    <row r="625" spans="1:2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</row>
    <row r="626" spans="1:2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</row>
    <row r="627" spans="1:2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</row>
    <row r="628" spans="1:2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</row>
    <row r="629" spans="1:2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</row>
    <row r="630" spans="1:2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</row>
    <row r="631" spans="1:2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</row>
    <row r="632" spans="1:2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</row>
    <row r="633" spans="1:2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</row>
    <row r="634" spans="1:2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</row>
    <row r="635" spans="1:2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</row>
    <row r="636" spans="1:2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</row>
    <row r="637" spans="1:2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</row>
    <row r="638" spans="1:2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</row>
    <row r="639" spans="1:2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</row>
    <row r="640" spans="1:2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</row>
    <row r="641" spans="1:2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</row>
    <row r="642" spans="1:2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</row>
    <row r="643" spans="1:2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</row>
    <row r="644" spans="1:2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</row>
    <row r="645" spans="1:2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</row>
    <row r="646" spans="1:2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</row>
    <row r="647" spans="1:2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</row>
    <row r="648" spans="1:2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</row>
    <row r="649" spans="1:2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</row>
    <row r="650" spans="1:2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</row>
    <row r="651" spans="1:2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</row>
    <row r="652" spans="1:2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</row>
    <row r="653" spans="1:2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</row>
    <row r="654" spans="1:2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</row>
    <row r="655" spans="1:2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</row>
    <row r="656" spans="1:2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</row>
    <row r="657" spans="1:2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</row>
    <row r="658" spans="1:2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</row>
    <row r="659" spans="1:2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</row>
    <row r="660" spans="1:2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</row>
    <row r="661" spans="1:2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</row>
    <row r="662" spans="1:2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</row>
    <row r="663" spans="1:2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</row>
    <row r="664" spans="1:2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</row>
    <row r="665" spans="1:2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</row>
    <row r="666" spans="1:2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</row>
    <row r="667" spans="1:2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</row>
    <row r="668" spans="1:2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</row>
    <row r="669" spans="1:2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</row>
    <row r="670" spans="1:2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</row>
    <row r="671" spans="1:2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</row>
    <row r="672" spans="1:2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</row>
    <row r="673" spans="1:2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</row>
    <row r="674" spans="1:2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</row>
    <row r="675" spans="1:2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</row>
    <row r="676" spans="1:2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</row>
    <row r="677" spans="1:2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</row>
    <row r="678" spans="1:2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</row>
    <row r="679" spans="1:2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</row>
    <row r="680" spans="1:2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</row>
    <row r="681" spans="1:2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</row>
    <row r="682" spans="1:2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</row>
    <row r="683" spans="1:2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</row>
    <row r="684" spans="1:2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</row>
    <row r="685" spans="1:2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</row>
    <row r="686" spans="1:2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</row>
    <row r="687" spans="1:2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</row>
    <row r="688" spans="1:2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</row>
    <row r="689" spans="1:2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</row>
    <row r="690" spans="1:2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</row>
    <row r="691" spans="1:2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</row>
    <row r="692" spans="1:2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</row>
    <row r="693" spans="1:2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</row>
    <row r="694" spans="1:2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</row>
    <row r="695" spans="1:2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</row>
    <row r="696" spans="1:2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</row>
    <row r="697" spans="1:2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</row>
    <row r="698" spans="1:2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</row>
    <row r="699" spans="1:2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</row>
    <row r="700" spans="1:2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</row>
    <row r="701" spans="1:2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</row>
    <row r="702" spans="1:2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</row>
    <row r="703" spans="1:2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</row>
    <row r="704" spans="1:2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</row>
    <row r="705" spans="1:2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</row>
    <row r="706" spans="1:2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</row>
    <row r="707" spans="1:2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</row>
    <row r="708" spans="1:2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</row>
    <row r="709" spans="1:2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</row>
    <row r="710" spans="1:2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</row>
    <row r="711" spans="1:2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</row>
    <row r="712" spans="1:2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</row>
    <row r="713" spans="1:2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</row>
    <row r="714" spans="1:2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</row>
    <row r="715" spans="1:2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</row>
    <row r="716" spans="1:2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</row>
    <row r="717" spans="1:2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</row>
    <row r="718" spans="1:2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</row>
    <row r="719" spans="1:2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</row>
    <row r="720" spans="1:2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</row>
    <row r="721" spans="1:2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</row>
    <row r="722" spans="1:2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</row>
    <row r="723" spans="1:2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</row>
    <row r="724" spans="1:2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</row>
    <row r="725" spans="1:2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</row>
    <row r="726" spans="1:2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</row>
    <row r="727" spans="1:2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</row>
    <row r="728" spans="1:2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</row>
    <row r="729" spans="1:2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</row>
    <row r="730" spans="1:2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</row>
    <row r="731" spans="1:2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</row>
    <row r="732" spans="1:2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</row>
    <row r="733" spans="1:2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</row>
    <row r="734" spans="1:2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</row>
    <row r="735" spans="1:2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</row>
    <row r="736" spans="1:2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</row>
    <row r="737" spans="1:2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</row>
    <row r="738" spans="1:2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</row>
    <row r="739" spans="1:2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</row>
    <row r="740" spans="1:2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</row>
    <row r="741" spans="1:2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</row>
    <row r="742" spans="1:2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</row>
    <row r="743" spans="1:2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</row>
    <row r="744" spans="1:2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</row>
    <row r="745" spans="1:2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</row>
    <row r="746" spans="1:2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</row>
    <row r="747" spans="1:2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</row>
    <row r="748" spans="1:2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</row>
    <row r="749" spans="1:2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</row>
    <row r="750" spans="1:2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</row>
    <row r="751" spans="1:2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</row>
    <row r="752" spans="1:2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</row>
    <row r="753" spans="1:2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</row>
    <row r="754" spans="1:2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</row>
    <row r="755" spans="1:2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</row>
    <row r="756" spans="1:2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</row>
    <row r="757" spans="1:2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</row>
    <row r="758" spans="1:2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</row>
    <row r="759" spans="1:2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</row>
    <row r="760" spans="1:2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</row>
    <row r="761" spans="1:2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</row>
    <row r="762" spans="1:2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</row>
    <row r="763" spans="1:2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</row>
    <row r="764" spans="1:2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</row>
    <row r="765" spans="1:2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</row>
    <row r="766" spans="1:2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</row>
    <row r="767" spans="1:2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</row>
    <row r="768" spans="1:2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</row>
    <row r="769" spans="1:2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</row>
    <row r="770" spans="1:2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</row>
    <row r="771" spans="1:2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</row>
    <row r="772" spans="1:2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</row>
    <row r="773" spans="1:2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</row>
    <row r="774" spans="1:2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</row>
    <row r="775" spans="1:2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</row>
    <row r="776" spans="1:2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</row>
    <row r="777" spans="1:2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</row>
    <row r="778" spans="1:2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</row>
    <row r="779" spans="1:2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</row>
    <row r="780" spans="1:2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</row>
    <row r="781" spans="1:2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</row>
    <row r="782" spans="1:2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</row>
    <row r="783" spans="1:2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</row>
    <row r="784" spans="1:2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</row>
    <row r="785" spans="1:2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</row>
    <row r="786" spans="1:2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</row>
    <row r="787" spans="1:2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</row>
    <row r="788" spans="1:2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</row>
    <row r="789" spans="1:2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</row>
    <row r="790" spans="1:2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</row>
    <row r="791" spans="1:2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</row>
    <row r="792" spans="1:2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</row>
    <row r="793" spans="1:2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</row>
    <row r="794" spans="1:2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</row>
    <row r="795" spans="1:2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</row>
    <row r="796" spans="1:2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</row>
    <row r="797" spans="1:2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</row>
    <row r="798" spans="1:2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</row>
    <row r="799" spans="1:2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</row>
    <row r="800" spans="1:2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</row>
    <row r="801" spans="1:2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</row>
    <row r="802" spans="1:2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</row>
    <row r="803" spans="1:2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</row>
    <row r="804" spans="1:2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</row>
    <row r="805" spans="1:2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</row>
    <row r="806" spans="1:2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</row>
    <row r="807" spans="1:2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</row>
    <row r="808" spans="1:2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</row>
    <row r="809" spans="1:2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</row>
    <row r="810" spans="1:2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</row>
    <row r="811" spans="1:2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</row>
    <row r="812" spans="1:2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</row>
    <row r="813" spans="1:2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</row>
    <row r="814" spans="1:2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</row>
    <row r="815" spans="1:2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</row>
    <row r="816" spans="1:2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</row>
    <row r="817" spans="1:2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</row>
    <row r="818" spans="1:2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</row>
    <row r="819" spans="1:2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</row>
    <row r="820" spans="1:2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</row>
    <row r="821" spans="1:2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</row>
    <row r="822" spans="1:2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</row>
    <row r="823" spans="1:2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</row>
    <row r="824" spans="1:2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</row>
    <row r="825" spans="1:2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</row>
    <row r="826" spans="1:2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</row>
    <row r="827" spans="1:2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</row>
    <row r="828" spans="1:2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</row>
    <row r="829" spans="1:2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</row>
    <row r="830" spans="1:2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</row>
    <row r="831" spans="1:2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</row>
    <row r="832" spans="1:2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</row>
    <row r="833" spans="1:2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</row>
    <row r="834" spans="1:2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</row>
    <row r="835" spans="1:2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</row>
    <row r="836" spans="1:2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</row>
    <row r="837" spans="1:2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</row>
    <row r="838" spans="1:2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</row>
    <row r="839" spans="1:2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</row>
    <row r="840" spans="1:2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</row>
    <row r="841" spans="1:2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</row>
    <row r="842" spans="1:2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</row>
    <row r="843" spans="1:2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</row>
    <row r="844" spans="1:2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</row>
    <row r="845" spans="1:2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</row>
    <row r="846" spans="1:2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</row>
    <row r="847" spans="1:2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</row>
    <row r="848" spans="1:2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</row>
    <row r="849" spans="1:2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</row>
    <row r="850" spans="1:2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</row>
    <row r="851" spans="1:2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</row>
    <row r="852" spans="1:2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</row>
    <row r="853" spans="1:2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</row>
    <row r="854" spans="1:2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</row>
    <row r="855" spans="1:2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</row>
    <row r="856" spans="1:2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</row>
    <row r="857" spans="1:2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</row>
    <row r="858" spans="1:2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</row>
    <row r="859" spans="1:2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</row>
    <row r="860" spans="1:2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</row>
    <row r="861" spans="1:2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</row>
    <row r="862" spans="1:2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</row>
    <row r="863" spans="1:2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</row>
    <row r="864" spans="1:2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</row>
    <row r="865" spans="1:2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</row>
    <row r="866" spans="1:2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</row>
    <row r="867" spans="1:2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</row>
    <row r="868" spans="1:2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</row>
    <row r="869" spans="1:2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</row>
    <row r="870" spans="1:2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</row>
    <row r="871" spans="1:2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</row>
    <row r="872" spans="1:2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</row>
    <row r="873" spans="1:2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</row>
    <row r="874" spans="1:2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</row>
    <row r="875" spans="1:2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</row>
    <row r="876" spans="1:2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</row>
    <row r="877" spans="1:2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</row>
    <row r="878" spans="1:2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</row>
    <row r="879" spans="1:2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</row>
    <row r="880" spans="1:2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</row>
    <row r="881" spans="1:2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</row>
    <row r="882" spans="1:2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</row>
    <row r="883" spans="1:2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</row>
    <row r="884" spans="1:2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</row>
    <row r="885" spans="1:2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</row>
    <row r="886" spans="1:2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</row>
    <row r="887" spans="1:2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</row>
    <row r="888" spans="1:2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</row>
    <row r="889" spans="1:2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</row>
    <row r="890" spans="1:2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</row>
    <row r="891" spans="1:2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</row>
    <row r="892" spans="1:2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</row>
    <row r="893" spans="1:2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</row>
    <row r="894" spans="1:2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</row>
    <row r="895" spans="1:2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</row>
    <row r="896" spans="1:2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</row>
    <row r="897" spans="1:2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</row>
    <row r="898" spans="1:2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</row>
    <row r="899" spans="1:2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</row>
    <row r="900" spans="1:2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</row>
    <row r="901" spans="1:2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</row>
    <row r="902" spans="1:2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</row>
    <row r="903" spans="1:2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</row>
    <row r="904" spans="1:2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</row>
    <row r="905" spans="1:2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</row>
    <row r="906" spans="1:2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</row>
    <row r="907" spans="1:2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</row>
    <row r="908" spans="1:2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</row>
    <row r="909" spans="1:2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</row>
    <row r="910" spans="1:2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</row>
    <row r="911" spans="1:2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</row>
    <row r="912" spans="1:2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</row>
    <row r="913" spans="1:2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</row>
    <row r="914" spans="1:2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</row>
    <row r="915" spans="1:2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</row>
    <row r="916" spans="1:2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</row>
    <row r="917" spans="1:2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</row>
    <row r="918" spans="1:2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</row>
    <row r="919" spans="1:2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</row>
    <row r="920" spans="1:2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</row>
    <row r="921" spans="1:2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</row>
    <row r="922" spans="1:2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</row>
    <row r="923" spans="1:2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</row>
    <row r="924" spans="1:2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</row>
    <row r="925" spans="1:2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</row>
    <row r="926" spans="1:2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</row>
    <row r="927" spans="1:2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</row>
    <row r="928" spans="1:2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</row>
    <row r="929" spans="1:2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</row>
    <row r="930" spans="1:2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</row>
    <row r="931" spans="1:2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</row>
    <row r="932" spans="1:2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</row>
    <row r="933" spans="1:2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</row>
    <row r="934" spans="1:2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</row>
    <row r="935" spans="1:2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</row>
    <row r="936" spans="1:2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</row>
    <row r="937" spans="1:2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</row>
    <row r="938" spans="1:2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</row>
    <row r="939" spans="1:2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</row>
    <row r="940" spans="1:2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</row>
    <row r="941" spans="1:2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</row>
  </sheetData>
  <mergeCells count="66">
    <mergeCell ref="I37:I38"/>
    <mergeCell ref="C26:E26"/>
    <mergeCell ref="B37:B38"/>
    <mergeCell ref="C37:C38"/>
    <mergeCell ref="D37:D38"/>
    <mergeCell ref="E37:E38"/>
    <mergeCell ref="F37:F38"/>
    <mergeCell ref="C31:D31"/>
    <mergeCell ref="H28:I28"/>
    <mergeCell ref="H26:I26"/>
    <mergeCell ref="H30:J31"/>
    <mergeCell ref="C28:D28"/>
    <mergeCell ref="C27:D27"/>
    <mergeCell ref="H27:I27"/>
    <mergeCell ref="C29:D29"/>
    <mergeCell ref="B4:C4"/>
    <mergeCell ref="B5:C7"/>
    <mergeCell ref="D5:E5"/>
    <mergeCell ref="D4:E4"/>
    <mergeCell ref="H37:H38"/>
    <mergeCell ref="B36:J36"/>
    <mergeCell ref="C30:D30"/>
    <mergeCell ref="H12:I12"/>
    <mergeCell ref="H11:I11"/>
    <mergeCell ref="H21:I21"/>
    <mergeCell ref="H22:I22"/>
    <mergeCell ref="H15:I15"/>
    <mergeCell ref="H16:I16"/>
    <mergeCell ref="H18:I18"/>
    <mergeCell ref="H14:I14"/>
    <mergeCell ref="H13:I13"/>
    <mergeCell ref="H5:I5"/>
    <mergeCell ref="H4:I4"/>
    <mergeCell ref="D7:E7"/>
    <mergeCell ref="H6:I6"/>
    <mergeCell ref="H7:I7"/>
    <mergeCell ref="D6:E6"/>
    <mergeCell ref="D10:E10"/>
    <mergeCell ref="B10:C10"/>
    <mergeCell ref="H8:I8"/>
    <mergeCell ref="H9:I9"/>
    <mergeCell ref="B8:C8"/>
    <mergeCell ref="B9:C9"/>
    <mergeCell ref="D9:E9"/>
    <mergeCell ref="D8:E8"/>
    <mergeCell ref="D13:E13"/>
    <mergeCell ref="D12:E12"/>
    <mergeCell ref="B12:C12"/>
    <mergeCell ref="B13:C13"/>
    <mergeCell ref="H19:I19"/>
    <mergeCell ref="C17:D17"/>
    <mergeCell ref="H25:I25"/>
    <mergeCell ref="H20:I20"/>
    <mergeCell ref="B11:C11"/>
    <mergeCell ref="D11:E11"/>
    <mergeCell ref="C15:D15"/>
    <mergeCell ref="C16:D16"/>
    <mergeCell ref="C18:D18"/>
    <mergeCell ref="C19:D19"/>
    <mergeCell ref="C20:D20"/>
    <mergeCell ref="C21:D21"/>
    <mergeCell ref="C22:D22"/>
    <mergeCell ref="C23:D23"/>
    <mergeCell ref="C24:D24"/>
    <mergeCell ref="H23:I23"/>
    <mergeCell ref="H24:I24"/>
  </mergeCells>
  <dataValidations count="2">
    <dataValidation type="list" allowBlank="1" showErrorMessage="1" sqref="E23">
      <formula1>"Annually,Semi-Annually,Quarterly,Bi-Monthly,Monthly,Semi-Monthly,Bi-Weekly"</formula1>
    </dataValidation>
    <dataValidation type="list" allowBlank="1" showErrorMessage="1" sqref="J12:J13">
      <formula1>"true,false"</formula1>
    </dataValidation>
  </dataValidations>
  <pageMargins left="0.7" right="0.7" top="0.75" bottom="0.75" header="0.3" footer="0.3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Auto Loan Amortization Schedule</vt:lpstr>
    </vt:vector>
  </TitlesOfParts>
  <LinksUpToDate>false</LinksUpToDate>
  <SharedDoc>false</SharedDoc>
  <HyperlinksChanged>false</HyperlinksChanged>
  <AppVersion>15.0300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