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m\Dropbox\Lunar Capital\"/>
    </mc:Choice>
  </mc:AlternateContent>
  <xr:revisionPtr revIDLastSave="0" documentId="8_{1AE2AD7B-70B2-4ACD-962D-13FD0A2B7AD8}" xr6:coauthVersionLast="47" xr6:coauthVersionMax="47" xr10:uidLastSave="{00000000-0000-0000-0000-000000000000}"/>
  <bookViews>
    <workbookView xWindow="1140" yWindow="96" windowWidth="17976" windowHeight="12048" xr2:uid="{00000000-000D-0000-FFFF-FFFF00000000}"/>
  </bookViews>
  <sheets>
    <sheet name="Balance Sheet" sheetId="1" r:id="rId1"/>
    <sheet name="Lifestyle vs Investment" sheetId="2" r:id="rId2"/>
    <sheet name="Asset  Allocation" sheetId="3" r:id="rId3"/>
    <sheet name="Local vs Offshore" sheetId="4" r:id="rId4"/>
  </sheets>
  <calcPr calcId="181029"/>
</workbook>
</file>

<file path=xl/calcChain.xml><?xml version="1.0" encoding="utf-8"?>
<calcChain xmlns="http://schemas.openxmlformats.org/spreadsheetml/2006/main">
  <c r="T49" i="1" l="1"/>
  <c r="S49" i="1"/>
  <c r="R49" i="1"/>
  <c r="A7" i="3" l="1"/>
  <c r="A6" i="3"/>
  <c r="A5" i="3"/>
  <c r="A4" i="3"/>
  <c r="A3" i="3"/>
  <c r="A3" i="2"/>
  <c r="A2" i="2"/>
  <c r="E18" i="1"/>
  <c r="O18" i="1" s="1"/>
  <c r="I9" i="1"/>
  <c r="E9" i="1"/>
  <c r="O9" i="1" s="1"/>
  <c r="G9" i="1"/>
  <c r="O38" i="1"/>
  <c r="E23" i="1"/>
  <c r="O23" i="1"/>
  <c r="E14" i="1"/>
  <c r="O14" i="1" s="1"/>
  <c r="L14" i="1"/>
  <c r="M14" i="1"/>
  <c r="C43" i="1"/>
  <c r="E28" i="1"/>
  <c r="O28" i="1"/>
  <c r="E24" i="1"/>
  <c r="O24" i="1" s="1"/>
  <c r="E37" i="1"/>
  <c r="O37" i="1"/>
  <c r="E36" i="1"/>
  <c r="O36" i="1" s="1"/>
  <c r="C46" i="1"/>
  <c r="E46" i="1"/>
  <c r="E41" i="1"/>
  <c r="K41" i="1" s="1"/>
  <c r="E27" i="1"/>
  <c r="G27" i="1"/>
  <c r="E13" i="1"/>
  <c r="O13" i="1" s="1"/>
  <c r="E32" i="1"/>
  <c r="O32" i="1"/>
  <c r="E8" i="1"/>
  <c r="O8" i="1" s="1"/>
  <c r="E29" i="1"/>
  <c r="O29" i="1"/>
  <c r="E33" i="1"/>
  <c r="O33" i="1" s="1"/>
  <c r="E42" i="1"/>
  <c r="L42" i="1"/>
  <c r="D49" i="1"/>
  <c r="L13" i="1"/>
  <c r="L8" i="1"/>
  <c r="I8" i="1"/>
  <c r="I49" i="1" s="1"/>
  <c r="I54" i="1" s="1"/>
  <c r="B3" i="3" s="1"/>
  <c r="M13" i="1"/>
  <c r="D53" i="1"/>
  <c r="D52" i="1"/>
  <c r="C52" i="1"/>
  <c r="G29" i="1"/>
  <c r="J42" i="1"/>
  <c r="E43" i="1"/>
  <c r="J43" i="1"/>
  <c r="C49" i="1"/>
  <c r="K37" i="1"/>
  <c r="J27" i="1"/>
  <c r="J37" i="1"/>
  <c r="L37" i="1"/>
  <c r="C53" i="1"/>
  <c r="G18" i="1"/>
  <c r="L36" i="1"/>
  <c r="J28" i="1"/>
  <c r="G28" i="1"/>
  <c r="O46" i="1"/>
  <c r="G46" i="1"/>
  <c r="L46" i="1"/>
  <c r="K43" i="1"/>
  <c r="O27" i="1"/>
  <c r="E49" i="1"/>
  <c r="E56" i="1" s="1"/>
  <c r="K42" i="1"/>
  <c r="G13" i="1"/>
  <c r="O42" i="1"/>
  <c r="L43" i="1"/>
  <c r="G32" i="1"/>
  <c r="J29" i="1"/>
  <c r="G14" i="1"/>
  <c r="O43" i="1"/>
  <c r="L32" i="1"/>
  <c r="G23" i="1"/>
  <c r="J23" i="1"/>
  <c r="J36" i="1" l="1"/>
  <c r="O41" i="1"/>
  <c r="O49" i="1" s="1"/>
  <c r="G33" i="1"/>
  <c r="G24" i="1"/>
  <c r="J24" i="1"/>
  <c r="E53" i="1"/>
  <c r="E52" i="1"/>
  <c r="G8" i="1"/>
  <c r="L33" i="1"/>
  <c r="K36" i="1"/>
  <c r="M18" i="1"/>
  <c r="M49" i="1" s="1"/>
  <c r="M54" i="1" s="1"/>
  <c r="B7" i="3" s="1"/>
  <c r="L41" i="1"/>
  <c r="J41" i="1"/>
  <c r="C3" i="4" l="1"/>
  <c r="N49" i="1"/>
  <c r="N54" i="1"/>
  <c r="C2" i="4"/>
  <c r="L52" i="1"/>
  <c r="I52" i="1"/>
  <c r="K52" i="1"/>
  <c r="N52" i="1"/>
  <c r="J52" i="1"/>
  <c r="M52" i="1"/>
  <c r="C7" i="3"/>
  <c r="C3" i="3"/>
  <c r="M53" i="1"/>
  <c r="I53" i="1"/>
  <c r="L53" i="1"/>
  <c r="C6" i="3"/>
  <c r="J53" i="1"/>
  <c r="N53" i="1"/>
  <c r="C4" i="3"/>
  <c r="C5" i="3"/>
  <c r="J49" i="1"/>
  <c r="J54" i="1" s="1"/>
  <c r="B4" i="3" s="1"/>
  <c r="G52" i="1"/>
  <c r="C2" i="2" s="1"/>
  <c r="G49" i="1"/>
  <c r="G53" i="1"/>
  <c r="C3" i="2" s="1"/>
  <c r="L24" i="1"/>
  <c r="L49" i="1" s="1"/>
  <c r="L54" i="1" s="1"/>
  <c r="B6" i="3" s="1"/>
  <c r="K24" i="1"/>
  <c r="K49" i="1" s="1"/>
  <c r="K54" i="1" s="1"/>
  <c r="B5" i="3" s="1"/>
  <c r="B2" i="4" l="1"/>
  <c r="C4" i="4"/>
  <c r="C4" i="2"/>
  <c r="B3" i="2" s="1"/>
  <c r="B2" i="2"/>
  <c r="K53" i="1"/>
  <c r="B3" i="4"/>
</calcChain>
</file>

<file path=xl/sharedStrings.xml><?xml version="1.0" encoding="utf-8"?>
<sst xmlns="http://schemas.openxmlformats.org/spreadsheetml/2006/main" count="77" uniqueCount="72">
  <si>
    <t>Description</t>
  </si>
  <si>
    <t>Net Asset Value</t>
  </si>
  <si>
    <t>Current</t>
  </si>
  <si>
    <t>Asset Value</t>
  </si>
  <si>
    <t>Liability Value</t>
  </si>
  <si>
    <t>On Retirement or Death</t>
  </si>
  <si>
    <t>Property</t>
  </si>
  <si>
    <t>Motor Vehicles</t>
  </si>
  <si>
    <t>Furniture and Household Goods</t>
  </si>
  <si>
    <t>Listed Shares and Unit Trusts</t>
  </si>
  <si>
    <t>Unlisted Shares and Investments</t>
  </si>
  <si>
    <t>Higain Investments</t>
  </si>
  <si>
    <t>Current Accounts and Other Banking Accounts</t>
  </si>
  <si>
    <t>Life/Investment Policies</t>
  </si>
  <si>
    <t>Pension/Provident/Retirement Annuity Funds</t>
  </si>
  <si>
    <t>Comments</t>
  </si>
  <si>
    <t>GRAND TOTALS</t>
  </si>
  <si>
    <t>Loans and Other</t>
  </si>
  <si>
    <t>Bonds</t>
  </si>
  <si>
    <t>Cash</t>
  </si>
  <si>
    <t>Other</t>
  </si>
  <si>
    <t xml:space="preserve">Gearing </t>
  </si>
  <si>
    <t>Main Home</t>
  </si>
  <si>
    <t>Other Unlisted Shares</t>
  </si>
  <si>
    <t>Company Provident Fund Life Cover</t>
  </si>
  <si>
    <t>RA 2</t>
  </si>
  <si>
    <t xml:space="preserve">Company Provident Fund </t>
  </si>
  <si>
    <t>Loan to ABC</t>
  </si>
  <si>
    <t>% Offshore</t>
  </si>
  <si>
    <t>Offshore</t>
  </si>
  <si>
    <t>My Family Balance Sheet</t>
  </si>
  <si>
    <t>Family Name</t>
  </si>
  <si>
    <t>Holiday property</t>
  </si>
  <si>
    <t>FX 11 ZZ GP</t>
  </si>
  <si>
    <t>FX 22 ZZ WC</t>
  </si>
  <si>
    <t>1 Main Road, Jhb</t>
  </si>
  <si>
    <t>Equity</t>
  </si>
  <si>
    <t xml:space="preserve">Reference </t>
  </si>
  <si>
    <t>Flat 1, Holiday Apartments, CT</t>
  </si>
  <si>
    <t>ABC Securities</t>
  </si>
  <si>
    <t>Lunar BCI Worldwide Flexible Fund</t>
  </si>
  <si>
    <t>Bank Account</t>
  </si>
  <si>
    <t>MB C240 2017</t>
  </si>
  <si>
    <t>VW Polo 1.4 2014</t>
  </si>
  <si>
    <t>AC No. 123456789</t>
  </si>
  <si>
    <t>AC No. 1011-01</t>
  </si>
  <si>
    <t>Life policy 1</t>
  </si>
  <si>
    <t>Discovery 123456789</t>
  </si>
  <si>
    <t>Life Policy 2</t>
  </si>
  <si>
    <t>Liberty 987654321</t>
  </si>
  <si>
    <t>RA 1</t>
  </si>
  <si>
    <t>Old Mutual 123456789</t>
  </si>
  <si>
    <t>Sanlam 123456789</t>
  </si>
  <si>
    <t>XYZ BEE Shares</t>
  </si>
  <si>
    <t>Only able to sell Jan 2019</t>
  </si>
  <si>
    <t>9876-099-123</t>
  </si>
  <si>
    <t>Visa Credit Card</t>
  </si>
  <si>
    <t>Lifestyle</t>
  </si>
  <si>
    <t>Investment</t>
  </si>
  <si>
    <t>Lifestyle vs Investment</t>
  </si>
  <si>
    <t>Asset Allocation</t>
  </si>
  <si>
    <t>Local vs Offshore</t>
  </si>
  <si>
    <t xml:space="preserve">Local </t>
  </si>
  <si>
    <t>Lifestyle Assets</t>
  </si>
  <si>
    <t>Investment Assets</t>
  </si>
  <si>
    <t>TOTAL</t>
  </si>
  <si>
    <t>Revalued Jun 2015 R2.15m</t>
  </si>
  <si>
    <t>Total</t>
  </si>
  <si>
    <t>Spouse 1</t>
  </si>
  <si>
    <t>Spouse 2</t>
  </si>
  <si>
    <t>Family Trust</t>
  </si>
  <si>
    <t>Date: 31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</si>
</sst>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entury"/>
      <family val="1"/>
    </font>
    <font>
      <b/>
      <sz val="18"/>
      <name val="Century"/>
      <family val="1"/>
    </font>
    <font>
      <b/>
      <sz val="14"/>
      <name val="Century"/>
      <family val="1"/>
    </font>
    <font>
      <b/>
      <sz val="10"/>
      <name val="Century"/>
      <family val="1"/>
    </font>
    <font>
      <b/>
      <i/>
      <sz val="10"/>
      <name val="Century"/>
      <family val="1"/>
    </font>
    <font>
      <sz val="9"/>
      <name val="Century"/>
      <family val="1"/>
    </font>
    <font>
      <b/>
      <sz val="11"/>
      <name val="Century"/>
      <family val="1"/>
    </font>
    <font>
      <b/>
      <i/>
      <sz val="11"/>
      <name val="Century"/>
      <family val="1"/>
    </font>
    <font>
      <b/>
      <i/>
      <sz val="16"/>
      <name val="Century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2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4" borderId="0" xfId="0" applyFont="1" applyFill="1" applyAlignment="1">
      <alignment wrapText="1"/>
    </xf>
    <xf numFmtId="3" fontId="4" fillId="4" borderId="0" xfId="0" applyNumberFormat="1" applyFont="1" applyFill="1" applyAlignment="1">
      <alignment wrapText="1"/>
    </xf>
    <xf numFmtId="3" fontId="4" fillId="0" borderId="0" xfId="0" applyNumberFormat="1" applyFont="1" applyAlignment="1">
      <alignment wrapText="1"/>
    </xf>
    <xf numFmtId="9" fontId="4" fillId="0" borderId="0" xfId="1" applyFont="1" applyAlignment="1">
      <alignment wrapText="1"/>
    </xf>
    <xf numFmtId="0" fontId="10" fillId="4" borderId="0" xfId="0" applyFont="1" applyFill="1" applyAlignment="1">
      <alignment wrapText="1"/>
    </xf>
    <xf numFmtId="3" fontId="10" fillId="4" borderId="0" xfId="0" applyNumberFormat="1" applyFont="1" applyFill="1" applyAlignment="1">
      <alignment wrapText="1"/>
    </xf>
    <xf numFmtId="3" fontId="11" fillId="4" borderId="0" xfId="0" applyNumberFormat="1" applyFont="1" applyFill="1" applyAlignment="1">
      <alignment wrapText="1"/>
    </xf>
    <xf numFmtId="9" fontId="7" fillId="4" borderId="0" xfId="1" applyFont="1" applyFill="1" applyAlignment="1">
      <alignment wrapText="1"/>
    </xf>
    <xf numFmtId="3" fontId="7" fillId="4" borderId="0" xfId="0" applyNumberFormat="1" applyFont="1" applyFill="1" applyAlignment="1">
      <alignment wrapText="1"/>
    </xf>
    <xf numFmtId="0" fontId="10" fillId="3" borderId="0" xfId="0" applyFont="1" applyFill="1" applyAlignment="1">
      <alignment wrapText="1"/>
    </xf>
    <xf numFmtId="0" fontId="10" fillId="0" borderId="0" xfId="0" applyFont="1" applyAlignment="1">
      <alignment wrapText="1"/>
    </xf>
    <xf numFmtId="9" fontId="4" fillId="4" borderId="0" xfId="1" applyFont="1" applyFill="1" applyAlignment="1">
      <alignment wrapText="1"/>
    </xf>
    <xf numFmtId="10" fontId="11" fillId="4" borderId="0" xfId="0" applyNumberFormat="1" applyFont="1" applyFill="1" applyAlignment="1">
      <alignment wrapText="1"/>
    </xf>
    <xf numFmtId="0" fontId="4" fillId="5" borderId="0" xfId="0" applyFont="1" applyFill="1" applyAlignment="1">
      <alignment wrapText="1"/>
    </xf>
    <xf numFmtId="3" fontId="4" fillId="5" borderId="0" xfId="0" applyNumberFormat="1" applyFont="1" applyFill="1" applyAlignment="1">
      <alignment wrapText="1"/>
    </xf>
    <xf numFmtId="0" fontId="9" fillId="0" borderId="0" xfId="0" applyFont="1" applyAlignment="1">
      <alignment wrapText="1"/>
    </xf>
    <xf numFmtId="3" fontId="4" fillId="3" borderId="0" xfId="0" applyNumberFormat="1" applyFont="1" applyFill="1" applyAlignment="1">
      <alignment wrapText="1"/>
    </xf>
    <xf numFmtId="3" fontId="10" fillId="3" borderId="0" xfId="0" applyNumberFormat="1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7" fillId="4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wrapText="1"/>
    </xf>
    <xf numFmtId="0" fontId="7" fillId="4" borderId="3" xfId="0" applyFont="1" applyFill="1" applyBorder="1" applyAlignment="1">
      <alignment wrapText="1"/>
    </xf>
    <xf numFmtId="0" fontId="7" fillId="4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3" fontId="4" fillId="4" borderId="3" xfId="0" applyNumberFormat="1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0" fontId="7" fillId="4" borderId="4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7" fillId="4" borderId="7" xfId="0" applyFont="1" applyFill="1" applyBorder="1" applyAlignment="1">
      <alignment wrapText="1"/>
    </xf>
    <xf numFmtId="0" fontId="12" fillId="4" borderId="6" xfId="0" applyFont="1" applyFill="1" applyBorder="1" applyAlignment="1">
      <alignment wrapText="1"/>
    </xf>
    <xf numFmtId="0" fontId="8" fillId="4" borderId="6" xfId="0" applyFont="1" applyFill="1" applyBorder="1" applyAlignment="1">
      <alignment wrapText="1"/>
    </xf>
    <xf numFmtId="0" fontId="9" fillId="4" borderId="6" xfId="0" applyFont="1" applyFill="1" applyBorder="1"/>
    <xf numFmtId="0" fontId="4" fillId="4" borderId="6" xfId="0" applyFont="1" applyFill="1" applyBorder="1" applyAlignment="1">
      <alignment wrapText="1"/>
    </xf>
    <xf numFmtId="0" fontId="10" fillId="4" borderId="6" xfId="0" applyFont="1" applyFill="1" applyBorder="1" applyAlignment="1">
      <alignment wrapText="1"/>
    </xf>
    <xf numFmtId="0" fontId="4" fillId="5" borderId="7" xfId="0" applyFont="1" applyFill="1" applyBorder="1" applyAlignment="1">
      <alignment wrapText="1"/>
    </xf>
    <xf numFmtId="0" fontId="9" fillId="3" borderId="6" xfId="0" applyFont="1" applyFill="1" applyBorder="1"/>
    <xf numFmtId="0" fontId="9" fillId="3" borderId="0" xfId="0" applyFont="1" applyFill="1" applyAlignment="1">
      <alignment wrapText="1"/>
    </xf>
    <xf numFmtId="9" fontId="4" fillId="3" borderId="0" xfId="1" applyFont="1" applyFill="1" applyAlignment="1">
      <alignment wrapText="1"/>
    </xf>
    <xf numFmtId="0" fontId="3" fillId="0" borderId="0" xfId="0" applyFont="1"/>
    <xf numFmtId="3" fontId="0" fillId="0" borderId="0" xfId="0" applyNumberFormat="1"/>
    <xf numFmtId="9" fontId="0" fillId="0" borderId="0" xfId="1" applyFont="1"/>
    <xf numFmtId="0" fontId="2" fillId="0" borderId="0" xfId="0" applyFont="1"/>
    <xf numFmtId="10" fontId="0" fillId="0" borderId="0" xfId="0" applyNumberFormat="1"/>
    <xf numFmtId="0" fontId="6" fillId="2" borderId="0" xfId="0" applyFont="1" applyFill="1" applyAlignment="1">
      <alignment horizontal="center" wrapText="1"/>
    </xf>
    <xf numFmtId="10" fontId="4" fillId="4" borderId="0" xfId="1" applyNumberFormat="1" applyFont="1" applyFill="1" applyAlignment="1">
      <alignment wrapText="1"/>
    </xf>
    <xf numFmtId="9" fontId="4" fillId="4" borderId="0" xfId="1" applyNumberFormat="1" applyFont="1" applyFill="1" applyAlignment="1">
      <alignment wrapText="1"/>
    </xf>
    <xf numFmtId="9" fontId="4" fillId="4" borderId="0" xfId="0" applyNumberFormat="1" applyFont="1" applyFill="1" applyAlignment="1">
      <alignment wrapText="1"/>
    </xf>
    <xf numFmtId="164" fontId="0" fillId="0" borderId="0" xfId="1" applyNumberFormat="1" applyFont="1"/>
    <xf numFmtId="0" fontId="1" fillId="0" borderId="0" xfId="0" applyFont="1"/>
    <xf numFmtId="0" fontId="7" fillId="4" borderId="2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_rels/chart2.xml.rels><?xml version="1.0" encoding="UTF-8" standalone="no"?>
<Relationships xmlns="http://schemas.openxmlformats.org/package/2006/relationships">
<Relationship Id="rId1" Target="style2.xml" Type="http://schemas.microsoft.com/office/2011/relationships/chartStyle"/>
<Relationship Id="rId2" Target="colors2.xml" Type="http://schemas.microsoft.com/office/2011/relationships/chartColorStyle"/>
</Relationships>

</file>

<file path=xl/charts/_rels/chart3.xml.rels><?xml version="1.0" encoding="UTF-8" standalone="no"?>
<Relationships xmlns="http://schemas.openxmlformats.org/package/2006/relationships">
<Relationship Id="rId1" Target="style3.xml" Type="http://schemas.microsoft.com/office/2011/relationships/chartStyle"/>
<Relationship Id="rId2" Target="colors3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Lifestyle vs Investment Assets</a:t>
            </a:r>
          </a:p>
        </c:rich>
      </c:tx>
      <c:layout>
        <c:manualLayout>
          <c:xMode val="edge"/>
          <c:yMode val="edge"/>
          <c:x val="0.23727077865266841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590-427F-8EB2-DD0468D71F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590-427F-8EB2-DD0468D71FB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'Lifestyle vs Investment'!$A$2:$A$3</c:f>
              <c:strCache>
                <c:ptCount val="2"/>
                <c:pt idx="0">
                  <c:v>Lifestyle</c:v>
                </c:pt>
                <c:pt idx="1">
                  <c:v>Investment</c:v>
                </c:pt>
              </c:strCache>
            </c:strRef>
          </c:cat>
          <c:val>
            <c:numRef>
              <c:f>'Lifestyle vs Investment'!$B$2:$B$3</c:f>
              <c:numCache>
                <c:formatCode>0%</c:formatCode>
                <c:ptCount val="2"/>
                <c:pt idx="0">
                  <c:v>0.24971749810349758</c:v>
                </c:pt>
                <c:pt idx="1">
                  <c:v>0.75028250189650236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90-427F-8EB2-DD0468D71FB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ZA"/>
              <a:t>Asset Allocation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'Asset  Allocation'!$A$3:$A$7</c:f>
              <c:strCache>
                <c:ptCount val="5"/>
                <c:pt idx="0">
                  <c:v>Property</c:v>
                </c:pt>
                <c:pt idx="1">
                  <c:v>Equity</c:v>
                </c:pt>
                <c:pt idx="2">
                  <c:v>Bonds</c:v>
                </c:pt>
                <c:pt idx="3">
                  <c:v>Cash</c:v>
                </c:pt>
                <c:pt idx="4">
                  <c:v>Other</c:v>
                </c:pt>
              </c:strCache>
            </c:strRef>
          </c:cat>
          <c:val>
            <c:numRef>
              <c:f>'Asset  Allocation'!$B$3:$B$7</c:f>
              <c:numCache>
                <c:formatCode>0.00%</c:formatCode>
                <c:ptCount val="5"/>
                <c:pt idx="0">
                  <c:v>0.34899953466728711</c:v>
                </c:pt>
                <c:pt idx="1">
                  <c:v>0.53973941368078171</c:v>
                </c:pt>
                <c:pt idx="2">
                  <c:v>9.1670544439274082E-2</c:v>
                </c:pt>
                <c:pt idx="3">
                  <c:v>-8.5109353187529088E-2</c:v>
                </c:pt>
                <c:pt idx="4">
                  <c:v>0.10469986040018614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E-49B2-B29D-516E8EC13C30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'Asset  Allocation'!$A$3:$A$7</c:f>
              <c:strCache>
                <c:ptCount val="5"/>
                <c:pt idx="0">
                  <c:v>Property</c:v>
                </c:pt>
                <c:pt idx="1">
                  <c:v>Equity</c:v>
                </c:pt>
                <c:pt idx="2">
                  <c:v>Bonds</c:v>
                </c:pt>
                <c:pt idx="3">
                  <c:v>Cash</c:v>
                </c:pt>
                <c:pt idx="4">
                  <c:v>Other</c:v>
                </c:pt>
              </c:strCache>
            </c:strRef>
          </c:cat>
          <c:val>
            <c:numRef>
              <c:f>'Asset  Allocation'!$C$3:$C$7</c:f>
              <c:numCache>
                <c:formatCode>0.0%</c:formatCode>
                <c:ptCount val="5"/>
                <c:pt idx="0">
                  <c:v>0</c:v>
                </c:pt>
                <c:pt idx="1">
                  <c:v>0.83807803468208097</c:v>
                </c:pt>
                <c:pt idx="2">
                  <c:v>0.14234104046242774</c:v>
                </c:pt>
                <c:pt idx="3">
                  <c:v>1.958092485549133E-2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3E-49B2-B29D-516E8EC13C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12572896"/>
        <c:axId val="512577992"/>
      </c:barChart>
      <c:catAx>
        <c:axId val="51257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577992"/>
        <c:crosses val="autoZero"/>
        <c:auto val="1"/>
        <c:lblAlgn val="ctr"/>
        <c:lblOffset val="100"/>
        <c:noMultiLvlLbl val="0"/>
      </c:catAx>
      <c:valAx>
        <c:axId val="512577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572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Local Vs Offshore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87-4A32-B40D-D2EAAA2FD2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B87-4A32-B40D-D2EAAA2FD2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'Local vs Offshore'!$A$2:$A$3</c:f>
              <c:strCache>
                <c:ptCount val="2"/>
                <c:pt idx="0">
                  <c:v>Local </c:v>
                </c:pt>
                <c:pt idx="1">
                  <c:v>Offshore</c:v>
                </c:pt>
              </c:strCache>
            </c:strRef>
          </c:cat>
          <c:val>
            <c:numRef>
              <c:f>'Local vs Offshore'!$B$2:$B$3</c:f>
              <c:numCache>
                <c:formatCode>0%</c:formatCode>
                <c:ptCount val="2"/>
                <c:pt idx="0">
                  <c:v>0.92310376919497439</c:v>
                </c:pt>
                <c:pt idx="1">
                  <c:v>7.6896230805025598E-2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87-4A32-B40D-D2EAAA2FD2B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_rels/drawing3.xml.rels><?xml version="1.0" encoding="UTF-8" standalone="no"?>
<Relationships xmlns="http://schemas.openxmlformats.org/package/2006/relationships">
<Relationship Id="rId1" Target="../charts/chart2.xml" Type="http://schemas.openxmlformats.org/officeDocument/2006/relationships/chart"/>
</Relationships>

</file>

<file path=xl/drawings/_rels/drawing4.xml.rels><?xml version="1.0" encoding="UTF-8" standalone="no"?>
<Relationships xmlns="http://schemas.openxmlformats.org/package/2006/relationships">
<Relationship Id="rId1" Target="../charts/chart3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3162300</xdr:colOff>
      <xdr:row>4</xdr:row>
      <xdr:rowOff>92870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DC090E-2255-419B-AB8B-9BFFE2709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3147060" cy="1319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6</xdr:row>
      <xdr:rowOff>121920</xdr:rowOff>
    </xdr:from>
    <xdr:to>
      <xdr:col>7</xdr:col>
      <xdr:colOff>152400</xdr:colOff>
      <xdr:row>23</xdr:row>
      <xdr:rowOff>15240</xdr:rowOff>
    </xdr:to>
    <xdr:graphicFrame macro="">
      <xdr:nvGraphicFramePr>
        <xdr:cNvPr id="2054" name="Chart 2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9</xdr:row>
      <xdr:rowOff>53340</xdr:rowOff>
    </xdr:from>
    <xdr:to>
      <xdr:col>7</xdr:col>
      <xdr:colOff>571500</xdr:colOff>
      <xdr:row>25</xdr:row>
      <xdr:rowOff>114300</xdr:rowOff>
    </xdr:to>
    <xdr:graphicFrame macro="">
      <xdr:nvGraphicFramePr>
        <xdr:cNvPr id="5125" name="Chart 2">
          <a:extLst>
            <a:ext uri="{FF2B5EF4-FFF2-40B4-BE49-F238E27FC236}">
              <a16:creationId xmlns:a16="http://schemas.microsoft.com/office/drawing/2014/main" id="{00000000-0008-0000-0200-00000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5</xdr:row>
      <xdr:rowOff>137160</xdr:rowOff>
    </xdr:from>
    <xdr:to>
      <xdr:col>7</xdr:col>
      <xdr:colOff>419100</xdr:colOff>
      <xdr:row>22</xdr:row>
      <xdr:rowOff>30480</xdr:rowOff>
    </xdr:to>
    <xdr:graphicFrame macro="">
      <xdr:nvGraphicFramePr>
        <xdr:cNvPr id="3076" name="Chart 1">
          <a:extLst>
            <a:ext uri="{FF2B5EF4-FFF2-40B4-BE49-F238E27FC236}">
              <a16:creationId xmlns:a16="http://schemas.microsoft.com/office/drawing/2014/main" id="{00000000-0008-0000-0300-00000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3"/>
  <sheetViews>
    <sheetView tabSelected="1" workbookViewId="0">
      <selection activeCell="C8" sqref="C8"/>
    </sheetView>
  </sheetViews>
  <sheetFormatPr defaultColWidth="9.109375" defaultRowHeight="13.2" x14ac:dyDescent="0.25"/>
  <cols>
    <col min="1" max="1" width="46.21875" style="3" bestFit="1" customWidth="1"/>
    <col min="2" max="2" width="29.6640625" style="3" customWidth="1"/>
    <col min="3" max="3" width="12.44140625" style="3" customWidth="1"/>
    <col min="4" max="4" width="11.88671875" style="3" customWidth="1"/>
    <col min="5" max="5" width="11.33203125" style="3" customWidth="1"/>
    <col min="6" max="6" width="0.88671875" style="3" customWidth="1"/>
    <col min="7" max="7" width="15.109375" style="3" customWidth="1"/>
    <col min="8" max="8" width="0.77734375" style="3" customWidth="1"/>
    <col min="9" max="9" width="10.88671875" style="3" bestFit="1" customWidth="1"/>
    <col min="10" max="10" width="11.33203125" style="3" bestFit="1" customWidth="1"/>
    <col min="11" max="11" width="9" style="3" bestFit="1" customWidth="1"/>
    <col min="12" max="12" width="11" style="3" bestFit="1" customWidth="1"/>
    <col min="13" max="13" width="10.21875" style="3" bestFit="1" customWidth="1"/>
    <col min="14" max="14" width="12.6640625" style="3" bestFit="1" customWidth="1"/>
    <col min="15" max="15" width="9.6640625" style="3" customWidth="1"/>
    <col min="16" max="16" width="25.6640625" style="3" customWidth="1"/>
    <col min="17" max="17" width="1.5546875" style="3" customWidth="1"/>
    <col min="18" max="20" width="9.109375" style="3"/>
    <col min="21" max="21" width="1.5546875" style="3" customWidth="1"/>
    <col min="22" max="16384" width="9.109375" style="3"/>
  </cols>
  <sheetData>
    <row r="1" spans="1:21" ht="22.2" x14ac:dyDescent="0.35">
      <c r="A1" s="60"/>
      <c r="B1" s="58" t="s">
        <v>30</v>
      </c>
      <c r="C1" s="58"/>
      <c r="D1" s="58"/>
      <c r="E1" s="58"/>
      <c r="F1" s="58"/>
      <c r="G1" s="58"/>
      <c r="H1" s="22"/>
      <c r="I1" s="1"/>
      <c r="J1" s="1"/>
      <c r="K1" s="1"/>
      <c r="L1" s="1"/>
      <c r="M1" s="1"/>
      <c r="N1" s="1"/>
      <c r="O1" s="1"/>
      <c r="P1" s="1"/>
      <c r="Q1" s="2"/>
      <c r="R1" s="1"/>
      <c r="S1" s="1"/>
      <c r="T1" s="1"/>
      <c r="U1" s="2"/>
    </row>
    <row r="2" spans="1:21" ht="27" customHeight="1" x14ac:dyDescent="0.3">
      <c r="A2" s="61"/>
      <c r="B2" s="59" t="s">
        <v>31</v>
      </c>
      <c r="C2" s="59"/>
      <c r="D2" s="59"/>
      <c r="E2" s="59"/>
      <c r="F2" s="59"/>
      <c r="G2" s="59"/>
      <c r="H2" s="49"/>
      <c r="I2" s="1"/>
      <c r="J2" s="1"/>
      <c r="K2" s="1"/>
      <c r="L2" s="1"/>
      <c r="M2" s="1"/>
      <c r="N2" s="1"/>
      <c r="O2" s="1"/>
      <c r="P2" s="1"/>
      <c r="Q2" s="2"/>
      <c r="R2" s="1"/>
      <c r="S2" s="1"/>
      <c r="T2" s="1"/>
      <c r="U2" s="2"/>
    </row>
    <row r="3" spans="1:21" ht="18" thickBot="1" x14ac:dyDescent="0.35">
      <c r="A3" s="62"/>
      <c r="B3" s="59" t="s">
        <v>71</v>
      </c>
      <c r="C3" s="59"/>
      <c r="D3" s="59"/>
      <c r="E3" s="59"/>
      <c r="F3" s="59"/>
      <c r="G3" s="59"/>
      <c r="H3" s="49"/>
      <c r="I3" s="1"/>
      <c r="J3" s="1"/>
      <c r="K3" s="1"/>
      <c r="L3" s="1"/>
      <c r="M3" s="1"/>
      <c r="N3" s="1"/>
      <c r="O3" s="1"/>
      <c r="P3" s="1"/>
      <c r="Q3" s="2"/>
      <c r="R3" s="1"/>
      <c r="S3" s="1"/>
      <c r="T3" s="1"/>
      <c r="U3" s="2"/>
    </row>
    <row r="4" spans="1:21" ht="29.25" customHeight="1" x14ac:dyDescent="0.25">
      <c r="A4" s="33"/>
      <c r="B4" s="23"/>
      <c r="C4" s="57" t="s">
        <v>2</v>
      </c>
      <c r="D4" s="57"/>
      <c r="E4" s="57"/>
      <c r="F4" s="24"/>
      <c r="G4" s="25" t="s">
        <v>5</v>
      </c>
      <c r="H4" s="24"/>
      <c r="I4" s="23" t="s">
        <v>6</v>
      </c>
      <c r="J4" s="23" t="s">
        <v>36</v>
      </c>
      <c r="K4" s="23" t="s">
        <v>18</v>
      </c>
      <c r="L4" s="23" t="s">
        <v>19</v>
      </c>
      <c r="M4" s="23" t="s">
        <v>20</v>
      </c>
      <c r="N4" s="25" t="s">
        <v>28</v>
      </c>
      <c r="O4" s="23" t="s">
        <v>29</v>
      </c>
      <c r="P4" s="26" t="s">
        <v>15</v>
      </c>
      <c r="Q4" s="2"/>
      <c r="R4" s="55"/>
      <c r="S4" s="55"/>
      <c r="T4" s="55"/>
      <c r="U4" s="2"/>
    </row>
    <row r="5" spans="1:21" ht="27" thickBot="1" x14ac:dyDescent="0.3">
      <c r="A5" s="34" t="s">
        <v>0</v>
      </c>
      <c r="B5" s="27" t="s">
        <v>37</v>
      </c>
      <c r="C5" s="28" t="s">
        <v>3</v>
      </c>
      <c r="D5" s="28" t="s">
        <v>4</v>
      </c>
      <c r="E5" s="28" t="s">
        <v>1</v>
      </c>
      <c r="F5" s="29"/>
      <c r="G5" s="28" t="s">
        <v>1</v>
      </c>
      <c r="H5" s="29"/>
      <c r="I5" s="30"/>
      <c r="J5" s="30"/>
      <c r="K5" s="30"/>
      <c r="L5" s="30"/>
      <c r="M5" s="30"/>
      <c r="N5" s="31"/>
      <c r="O5" s="31"/>
      <c r="P5" s="32"/>
      <c r="Q5" s="2"/>
      <c r="R5" s="56" t="s">
        <v>68</v>
      </c>
      <c r="S5" s="56" t="s">
        <v>69</v>
      </c>
      <c r="T5" s="56" t="s">
        <v>70</v>
      </c>
      <c r="U5" s="2"/>
    </row>
    <row r="6" spans="1:21" ht="25.2" customHeight="1" x14ac:dyDescent="0.35">
      <c r="A6" s="35" t="s">
        <v>63</v>
      </c>
      <c r="B6" s="19"/>
      <c r="C6" s="6"/>
      <c r="D6" s="6"/>
      <c r="E6" s="6"/>
      <c r="F6" s="20"/>
      <c r="G6" s="6"/>
      <c r="H6" s="20"/>
      <c r="I6" s="6"/>
      <c r="J6" s="6"/>
      <c r="K6" s="6"/>
      <c r="L6" s="6"/>
      <c r="M6" s="6"/>
      <c r="Q6" s="2"/>
      <c r="U6" s="2"/>
    </row>
    <row r="7" spans="1:21" x14ac:dyDescent="0.25">
      <c r="A7" s="36" t="s">
        <v>6</v>
      </c>
      <c r="B7" s="19"/>
      <c r="C7" s="6"/>
      <c r="D7" s="6"/>
      <c r="E7" s="6"/>
      <c r="F7" s="20"/>
      <c r="G7" s="6"/>
      <c r="H7" s="20"/>
      <c r="I7" s="6"/>
      <c r="J7" s="6"/>
      <c r="K7" s="6"/>
      <c r="L7" s="6"/>
      <c r="M7" s="6"/>
      <c r="Q7" s="2"/>
      <c r="U7" s="2"/>
    </row>
    <row r="8" spans="1:21" x14ac:dyDescent="0.25">
      <c r="A8" s="37" t="s">
        <v>22</v>
      </c>
      <c r="B8" s="19" t="s">
        <v>35</v>
      </c>
      <c r="C8" s="6">
        <v>1000000</v>
      </c>
      <c r="D8" s="6">
        <v>200000</v>
      </c>
      <c r="E8" s="6">
        <f>C8-D8</f>
        <v>800000</v>
      </c>
      <c r="F8" s="20"/>
      <c r="G8" s="6">
        <f>E8</f>
        <v>800000</v>
      </c>
      <c r="H8" s="20"/>
      <c r="I8" s="6">
        <f>C8</f>
        <v>1000000</v>
      </c>
      <c r="J8" s="6"/>
      <c r="K8" s="6"/>
      <c r="L8" s="6">
        <f>-D8</f>
        <v>-200000</v>
      </c>
      <c r="M8" s="6"/>
      <c r="N8" s="7">
        <v>0</v>
      </c>
      <c r="O8" s="6">
        <f>N8*E8</f>
        <v>0</v>
      </c>
      <c r="P8" s="3" t="s">
        <v>66</v>
      </c>
      <c r="Q8" s="2"/>
      <c r="U8" s="2"/>
    </row>
    <row r="9" spans="1:21" x14ac:dyDescent="0.25">
      <c r="A9" s="37" t="s">
        <v>32</v>
      </c>
      <c r="B9" s="19" t="s">
        <v>38</v>
      </c>
      <c r="C9" s="6">
        <v>500000</v>
      </c>
      <c r="D9" s="6"/>
      <c r="E9" s="6">
        <f>C9-D9</f>
        <v>500000</v>
      </c>
      <c r="F9" s="20"/>
      <c r="G9" s="6">
        <f>E9-F9</f>
        <v>500000</v>
      </c>
      <c r="H9" s="20"/>
      <c r="I9" s="6">
        <f>C9</f>
        <v>500000</v>
      </c>
      <c r="J9" s="6"/>
      <c r="K9" s="6"/>
      <c r="L9" s="6"/>
      <c r="M9" s="6"/>
      <c r="N9" s="7">
        <v>0</v>
      </c>
      <c r="O9" s="6">
        <f>N9*E9</f>
        <v>0</v>
      </c>
      <c r="Q9" s="2"/>
      <c r="U9" s="2"/>
    </row>
    <row r="10" spans="1:21" x14ac:dyDescent="0.25">
      <c r="A10" s="37"/>
      <c r="B10" s="19"/>
      <c r="C10" s="6"/>
      <c r="D10" s="6"/>
      <c r="E10" s="6"/>
      <c r="F10" s="20"/>
      <c r="G10" s="6"/>
      <c r="H10" s="20"/>
      <c r="I10" s="6"/>
      <c r="J10" s="6"/>
      <c r="K10" s="6"/>
      <c r="L10" s="6"/>
      <c r="M10" s="6"/>
      <c r="N10" s="7"/>
      <c r="O10" s="6"/>
      <c r="Q10" s="2"/>
      <c r="U10" s="2"/>
    </row>
    <row r="11" spans="1:21" x14ac:dyDescent="0.25">
      <c r="A11" s="37"/>
      <c r="B11" s="19"/>
      <c r="C11" s="6"/>
      <c r="D11" s="6"/>
      <c r="E11" s="6"/>
      <c r="F11" s="20"/>
      <c r="G11" s="6"/>
      <c r="H11" s="20"/>
      <c r="I11" s="6"/>
      <c r="J11" s="6"/>
      <c r="K11" s="6"/>
      <c r="L11" s="6"/>
      <c r="M11" s="6"/>
      <c r="N11" s="7"/>
      <c r="O11" s="6"/>
      <c r="Q11" s="2"/>
      <c r="U11" s="2"/>
    </row>
    <row r="12" spans="1:21" x14ac:dyDescent="0.25">
      <c r="A12" s="36" t="s">
        <v>7</v>
      </c>
      <c r="B12" s="19"/>
      <c r="C12" s="6"/>
      <c r="D12" s="6"/>
      <c r="E12" s="6"/>
      <c r="F12" s="20"/>
      <c r="G12" s="6"/>
      <c r="H12" s="20"/>
      <c r="I12" s="6"/>
      <c r="J12" s="6"/>
      <c r="K12" s="6"/>
      <c r="L12" s="6"/>
      <c r="M12" s="6"/>
      <c r="N12" s="7"/>
      <c r="Q12" s="2"/>
      <c r="U12" s="2"/>
    </row>
    <row r="13" spans="1:21" x14ac:dyDescent="0.25">
      <c r="A13" s="37" t="s">
        <v>43</v>
      </c>
      <c r="B13" s="19" t="s">
        <v>33</v>
      </c>
      <c r="C13" s="6">
        <v>250000</v>
      </c>
      <c r="D13" s="6">
        <v>200000</v>
      </c>
      <c r="E13" s="6">
        <f>C13-D13</f>
        <v>50000</v>
      </c>
      <c r="F13" s="20"/>
      <c r="G13" s="6">
        <f>E13</f>
        <v>50000</v>
      </c>
      <c r="H13" s="20"/>
      <c r="I13" s="6"/>
      <c r="J13" s="6"/>
      <c r="K13" s="6"/>
      <c r="L13" s="6">
        <f>-D13</f>
        <v>-200000</v>
      </c>
      <c r="M13" s="6">
        <f>C13</f>
        <v>250000</v>
      </c>
      <c r="N13" s="7">
        <v>0</v>
      </c>
      <c r="O13" s="6">
        <f>N13*E13</f>
        <v>0</v>
      </c>
      <c r="Q13" s="2"/>
      <c r="U13" s="2"/>
    </row>
    <row r="14" spans="1:21" x14ac:dyDescent="0.25">
      <c r="A14" s="37" t="s">
        <v>42</v>
      </c>
      <c r="B14" s="19" t="s">
        <v>34</v>
      </c>
      <c r="C14" s="6">
        <v>100000</v>
      </c>
      <c r="D14" s="6">
        <v>20000</v>
      </c>
      <c r="E14" s="6">
        <f>C14-D14</f>
        <v>80000</v>
      </c>
      <c r="F14" s="20"/>
      <c r="G14" s="6">
        <f>E14</f>
        <v>80000</v>
      </c>
      <c r="H14" s="20"/>
      <c r="I14" s="6"/>
      <c r="J14" s="6"/>
      <c r="K14" s="6"/>
      <c r="L14" s="6">
        <f>-D14</f>
        <v>-20000</v>
      </c>
      <c r="M14" s="6">
        <f>C14</f>
        <v>100000</v>
      </c>
      <c r="N14" s="7">
        <v>0</v>
      </c>
      <c r="O14" s="6">
        <f>N14*E14</f>
        <v>0</v>
      </c>
      <c r="Q14" s="2"/>
      <c r="U14" s="2"/>
    </row>
    <row r="15" spans="1:21" x14ac:dyDescent="0.25">
      <c r="A15" s="37"/>
      <c r="B15" s="19"/>
      <c r="C15" s="6"/>
      <c r="D15" s="6"/>
      <c r="E15" s="6"/>
      <c r="F15" s="20"/>
      <c r="G15" s="6"/>
      <c r="H15" s="20"/>
      <c r="I15" s="6"/>
      <c r="J15" s="6"/>
      <c r="K15" s="6"/>
      <c r="L15" s="6"/>
      <c r="M15" s="6"/>
      <c r="N15" s="7"/>
      <c r="O15" s="6"/>
      <c r="Q15" s="2"/>
      <c r="U15" s="2"/>
    </row>
    <row r="16" spans="1:21" x14ac:dyDescent="0.25">
      <c r="A16" s="37"/>
      <c r="B16" s="19"/>
      <c r="C16" s="6"/>
      <c r="D16" s="6"/>
      <c r="E16" s="6"/>
      <c r="F16" s="20"/>
      <c r="G16" s="6"/>
      <c r="H16" s="20"/>
      <c r="I16" s="6"/>
      <c r="J16" s="6"/>
      <c r="K16" s="6"/>
      <c r="L16" s="6"/>
      <c r="M16" s="6"/>
      <c r="N16" s="7"/>
      <c r="O16" s="6"/>
      <c r="Q16" s="2"/>
      <c r="U16" s="2"/>
    </row>
    <row r="17" spans="1:21" x14ac:dyDescent="0.25">
      <c r="A17" s="36" t="s">
        <v>8</v>
      </c>
      <c r="B17" s="19"/>
      <c r="C17" s="6"/>
      <c r="D17" s="6"/>
      <c r="E17" s="6"/>
      <c r="F17" s="20"/>
      <c r="G17" s="6"/>
      <c r="H17" s="20"/>
      <c r="I17" s="6"/>
      <c r="J17" s="6"/>
      <c r="K17" s="6"/>
      <c r="L17" s="6"/>
      <c r="M17" s="6"/>
      <c r="N17" s="7"/>
      <c r="Q17" s="2"/>
      <c r="U17" s="2"/>
    </row>
    <row r="18" spans="1:21" x14ac:dyDescent="0.25">
      <c r="A18" s="37" t="s">
        <v>8</v>
      </c>
      <c r="B18" s="19"/>
      <c r="C18" s="6">
        <v>100000</v>
      </c>
      <c r="D18" s="6"/>
      <c r="E18" s="6">
        <f>C18-D18</f>
        <v>100000</v>
      </c>
      <c r="F18" s="20"/>
      <c r="G18" s="6">
        <f>E18</f>
        <v>100000</v>
      </c>
      <c r="H18" s="20"/>
      <c r="I18" s="6"/>
      <c r="J18" s="6"/>
      <c r="K18" s="6"/>
      <c r="L18" s="6"/>
      <c r="M18" s="6">
        <f>E18</f>
        <v>100000</v>
      </c>
      <c r="N18" s="7">
        <v>0</v>
      </c>
      <c r="O18" s="6">
        <f>N18*E18</f>
        <v>0</v>
      </c>
      <c r="Q18" s="2"/>
      <c r="U18" s="2"/>
    </row>
    <row r="19" spans="1:21" x14ac:dyDescent="0.25">
      <c r="A19" s="37"/>
      <c r="B19" s="19"/>
      <c r="C19" s="6"/>
      <c r="D19" s="6"/>
      <c r="E19" s="6"/>
      <c r="F19" s="20"/>
      <c r="G19" s="6"/>
      <c r="H19" s="20"/>
      <c r="I19" s="6"/>
      <c r="J19" s="6"/>
      <c r="K19" s="6"/>
      <c r="L19" s="6"/>
      <c r="M19" s="6"/>
      <c r="N19" s="7"/>
      <c r="O19" s="6"/>
      <c r="Q19" s="2"/>
      <c r="U19" s="2"/>
    </row>
    <row r="20" spans="1:21" ht="6.6" customHeight="1" x14ac:dyDescent="0.25">
      <c r="A20" s="41"/>
      <c r="B20" s="42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43"/>
      <c r="O20" s="20"/>
      <c r="P20" s="2"/>
      <c r="Q20" s="2"/>
      <c r="U20" s="2"/>
    </row>
    <row r="21" spans="1:21" ht="25.2" customHeight="1" x14ac:dyDescent="0.35">
      <c r="A21" s="35" t="s">
        <v>64</v>
      </c>
      <c r="B21" s="19"/>
      <c r="C21" s="6"/>
      <c r="D21" s="6"/>
      <c r="E21" s="6"/>
      <c r="F21" s="20"/>
      <c r="G21" s="6"/>
      <c r="H21" s="20"/>
      <c r="I21" s="6"/>
      <c r="J21" s="6"/>
      <c r="K21" s="6"/>
      <c r="L21" s="6"/>
      <c r="M21" s="6"/>
      <c r="Q21" s="2"/>
      <c r="U21" s="2"/>
    </row>
    <row r="22" spans="1:21" x14ac:dyDescent="0.25">
      <c r="A22" s="36" t="s">
        <v>9</v>
      </c>
      <c r="B22" s="19"/>
      <c r="C22" s="6"/>
      <c r="D22" s="6"/>
      <c r="E22" s="6"/>
      <c r="F22" s="20"/>
      <c r="G22" s="6"/>
      <c r="H22" s="20"/>
      <c r="I22" s="6"/>
      <c r="J22" s="6"/>
      <c r="K22" s="6"/>
      <c r="L22" s="6"/>
      <c r="M22" s="6"/>
      <c r="Q22" s="2"/>
      <c r="U22" s="2"/>
    </row>
    <row r="23" spans="1:21" x14ac:dyDescent="0.25">
      <c r="A23" s="37" t="s">
        <v>39</v>
      </c>
      <c r="B23" s="19" t="s">
        <v>44</v>
      </c>
      <c r="C23" s="6">
        <v>800000</v>
      </c>
      <c r="D23" s="6"/>
      <c r="E23" s="6">
        <f>C23-D23</f>
        <v>800000</v>
      </c>
      <c r="F23" s="20"/>
      <c r="G23" s="6">
        <f>E23</f>
        <v>800000</v>
      </c>
      <c r="H23" s="20"/>
      <c r="I23" s="6"/>
      <c r="J23" s="6">
        <f>G23</f>
        <v>800000</v>
      </c>
      <c r="K23" s="6"/>
      <c r="L23" s="6"/>
      <c r="M23" s="6"/>
      <c r="N23" s="7">
        <v>0</v>
      </c>
      <c r="O23" s="6">
        <f>N23*E23</f>
        <v>0</v>
      </c>
      <c r="Q23" s="2"/>
      <c r="U23" s="2"/>
    </row>
    <row r="24" spans="1:21" x14ac:dyDescent="0.25">
      <c r="A24" s="37" t="s">
        <v>40</v>
      </c>
      <c r="B24" s="19" t="s">
        <v>45</v>
      </c>
      <c r="C24" s="6">
        <v>500000</v>
      </c>
      <c r="D24" s="6"/>
      <c r="E24" s="6">
        <f>C24-D24</f>
        <v>500000</v>
      </c>
      <c r="F24" s="20"/>
      <c r="G24" s="6">
        <f>E24</f>
        <v>500000</v>
      </c>
      <c r="H24" s="20"/>
      <c r="I24" s="6"/>
      <c r="J24" s="6">
        <f>60%*E24</f>
        <v>300000</v>
      </c>
      <c r="K24" s="6">
        <f>30%*G24</f>
        <v>150000</v>
      </c>
      <c r="L24" s="6">
        <f>10%*G24</f>
        <v>50000</v>
      </c>
      <c r="M24" s="6"/>
      <c r="N24" s="7">
        <v>0.25</v>
      </c>
      <c r="O24" s="6">
        <f>N24*E24</f>
        <v>125000</v>
      </c>
      <c r="Q24" s="2"/>
      <c r="U24" s="2"/>
    </row>
    <row r="25" spans="1:21" x14ac:dyDescent="0.25">
      <c r="A25" s="37"/>
      <c r="B25" s="19"/>
      <c r="C25" s="6"/>
      <c r="D25" s="6"/>
      <c r="E25" s="6"/>
      <c r="F25" s="20"/>
      <c r="G25" s="6"/>
      <c r="H25" s="20"/>
      <c r="I25" s="6"/>
      <c r="J25" s="6"/>
      <c r="K25" s="6"/>
      <c r="L25" s="6"/>
      <c r="M25" s="6"/>
      <c r="N25" s="7"/>
      <c r="O25" s="6"/>
      <c r="Q25" s="2"/>
      <c r="U25" s="2"/>
    </row>
    <row r="26" spans="1:21" x14ac:dyDescent="0.25">
      <c r="A26" s="36" t="s">
        <v>10</v>
      </c>
      <c r="B26" s="19"/>
      <c r="C26" s="6"/>
      <c r="D26" s="6"/>
      <c r="E26" s="6"/>
      <c r="F26" s="20"/>
      <c r="G26" s="6"/>
      <c r="H26" s="20"/>
      <c r="I26" s="6"/>
      <c r="J26" s="6"/>
      <c r="K26" s="6"/>
      <c r="L26" s="6"/>
      <c r="M26" s="6"/>
      <c r="Q26" s="2"/>
      <c r="U26" s="2"/>
    </row>
    <row r="27" spans="1:21" x14ac:dyDescent="0.25">
      <c r="A27" s="37" t="s">
        <v>11</v>
      </c>
      <c r="B27" s="19"/>
      <c r="C27" s="6">
        <v>550000</v>
      </c>
      <c r="D27" s="6"/>
      <c r="E27" s="6">
        <f>C27-D27</f>
        <v>550000</v>
      </c>
      <c r="F27" s="20"/>
      <c r="G27" s="6">
        <f>E27</f>
        <v>550000</v>
      </c>
      <c r="H27" s="20"/>
      <c r="I27" s="6"/>
      <c r="J27" s="6">
        <f>E27</f>
        <v>550000</v>
      </c>
      <c r="K27" s="6"/>
      <c r="L27" s="6"/>
      <c r="M27" s="6"/>
      <c r="N27" s="7">
        <v>0</v>
      </c>
      <c r="O27" s="6">
        <f>N27*E27</f>
        <v>0</v>
      </c>
      <c r="Q27" s="2"/>
      <c r="U27" s="2"/>
    </row>
    <row r="28" spans="1:21" x14ac:dyDescent="0.25">
      <c r="A28" s="37" t="s">
        <v>53</v>
      </c>
      <c r="B28" s="19"/>
      <c r="C28" s="6">
        <v>75000</v>
      </c>
      <c r="D28" s="6"/>
      <c r="E28" s="6">
        <f>C28-D28</f>
        <v>75000</v>
      </c>
      <c r="F28" s="20"/>
      <c r="G28" s="6">
        <f>E28</f>
        <v>75000</v>
      </c>
      <c r="H28" s="20"/>
      <c r="I28" s="6"/>
      <c r="J28" s="6">
        <f>E28</f>
        <v>75000</v>
      </c>
      <c r="K28" s="6"/>
      <c r="L28" s="6"/>
      <c r="M28" s="6"/>
      <c r="N28" s="7">
        <v>0</v>
      </c>
      <c r="O28" s="6">
        <f>N28*E28</f>
        <v>0</v>
      </c>
      <c r="P28" s="3" t="s">
        <v>54</v>
      </c>
      <c r="Q28" s="2"/>
      <c r="U28" s="2"/>
    </row>
    <row r="29" spans="1:21" x14ac:dyDescent="0.25">
      <c r="A29" s="37" t="s">
        <v>23</v>
      </c>
      <c r="B29" s="19"/>
      <c r="C29" s="6">
        <v>1000</v>
      </c>
      <c r="D29" s="6"/>
      <c r="E29" s="6">
        <f>C29-D29</f>
        <v>1000</v>
      </c>
      <c r="F29" s="20"/>
      <c r="G29" s="6">
        <f>E29</f>
        <v>1000</v>
      </c>
      <c r="H29" s="20"/>
      <c r="I29" s="6"/>
      <c r="J29" s="6">
        <f>E29</f>
        <v>1000</v>
      </c>
      <c r="K29" s="6"/>
      <c r="L29" s="6"/>
      <c r="M29" s="6"/>
      <c r="N29" s="7">
        <v>0</v>
      </c>
      <c r="O29" s="6">
        <f>N29*E29</f>
        <v>0</v>
      </c>
      <c r="Q29" s="2"/>
      <c r="U29" s="2"/>
    </row>
    <row r="30" spans="1:21" x14ac:dyDescent="0.25">
      <c r="A30" s="38"/>
      <c r="B30" s="19"/>
      <c r="C30" s="6"/>
      <c r="D30" s="6"/>
      <c r="E30" s="6"/>
      <c r="F30" s="20"/>
      <c r="G30" s="6"/>
      <c r="H30" s="20"/>
      <c r="I30" s="6"/>
      <c r="J30" s="6"/>
      <c r="K30" s="6"/>
      <c r="L30" s="6"/>
      <c r="M30" s="6"/>
      <c r="N30" s="7"/>
      <c r="Q30" s="2"/>
      <c r="U30" s="2"/>
    </row>
    <row r="31" spans="1:21" ht="26.4" x14ac:dyDescent="0.25">
      <c r="A31" s="36" t="s">
        <v>12</v>
      </c>
      <c r="B31" s="19"/>
      <c r="C31" s="6"/>
      <c r="D31" s="6"/>
      <c r="E31" s="6"/>
      <c r="F31" s="20"/>
      <c r="G31" s="6"/>
      <c r="H31" s="20"/>
      <c r="I31" s="6"/>
      <c r="J31" s="6"/>
      <c r="K31" s="6"/>
      <c r="L31" s="6"/>
      <c r="M31" s="6"/>
      <c r="N31" s="7"/>
      <c r="Q31" s="2"/>
      <c r="U31" s="2"/>
    </row>
    <row r="32" spans="1:21" x14ac:dyDescent="0.25">
      <c r="A32" s="37" t="s">
        <v>41</v>
      </c>
      <c r="B32" s="19" t="s">
        <v>55</v>
      </c>
      <c r="C32" s="6">
        <v>0</v>
      </c>
      <c r="D32" s="6">
        <v>100000</v>
      </c>
      <c r="E32" s="6">
        <f>C32-D32</f>
        <v>-100000</v>
      </c>
      <c r="F32" s="20"/>
      <c r="G32" s="6">
        <f>E32</f>
        <v>-100000</v>
      </c>
      <c r="H32" s="20"/>
      <c r="I32" s="6"/>
      <c r="J32" s="6"/>
      <c r="K32" s="6"/>
      <c r="L32" s="6">
        <f>E32</f>
        <v>-100000</v>
      </c>
      <c r="M32" s="6"/>
      <c r="N32" s="7">
        <v>0</v>
      </c>
      <c r="O32" s="6">
        <f>N32*E32</f>
        <v>0</v>
      </c>
      <c r="Q32" s="2"/>
      <c r="U32" s="2"/>
    </row>
    <row r="33" spans="1:21" x14ac:dyDescent="0.25">
      <c r="A33" s="37" t="s">
        <v>56</v>
      </c>
      <c r="B33" s="19"/>
      <c r="C33" s="6">
        <v>0</v>
      </c>
      <c r="D33" s="6">
        <v>5000</v>
      </c>
      <c r="E33" s="6">
        <f>C33-D33</f>
        <v>-5000</v>
      </c>
      <c r="F33" s="20"/>
      <c r="G33" s="6">
        <f>E33</f>
        <v>-5000</v>
      </c>
      <c r="H33" s="20"/>
      <c r="I33" s="6"/>
      <c r="J33" s="6"/>
      <c r="K33" s="6"/>
      <c r="L33" s="6">
        <f>E33</f>
        <v>-5000</v>
      </c>
      <c r="M33" s="6"/>
      <c r="N33" s="7">
        <v>0</v>
      </c>
      <c r="O33" s="6">
        <f>N33*E33</f>
        <v>0</v>
      </c>
      <c r="Q33" s="2"/>
      <c r="U33" s="2"/>
    </row>
    <row r="34" spans="1:21" x14ac:dyDescent="0.25">
      <c r="A34" s="38"/>
      <c r="B34" s="19"/>
      <c r="C34" s="6"/>
      <c r="D34" s="6"/>
      <c r="E34" s="6"/>
      <c r="F34" s="20"/>
      <c r="G34" s="6"/>
      <c r="H34" s="20"/>
      <c r="I34" s="6"/>
      <c r="J34" s="6"/>
      <c r="K34" s="6"/>
      <c r="L34" s="6"/>
      <c r="M34" s="6"/>
      <c r="N34" s="7"/>
      <c r="Q34" s="2"/>
      <c r="U34" s="2"/>
    </row>
    <row r="35" spans="1:21" x14ac:dyDescent="0.25">
      <c r="A35" s="36" t="s">
        <v>13</v>
      </c>
      <c r="B35" s="19"/>
      <c r="C35" s="6"/>
      <c r="D35" s="6"/>
      <c r="E35" s="6"/>
      <c r="F35" s="20"/>
      <c r="G35" s="6"/>
      <c r="H35" s="20"/>
      <c r="I35" s="6"/>
      <c r="J35" s="6"/>
      <c r="K35" s="6"/>
      <c r="L35" s="6"/>
      <c r="M35" s="6"/>
      <c r="N35" s="7"/>
      <c r="Q35" s="2"/>
      <c r="U35" s="2"/>
    </row>
    <row r="36" spans="1:21" x14ac:dyDescent="0.25">
      <c r="A36" s="37" t="s">
        <v>46</v>
      </c>
      <c r="B36" s="19" t="s">
        <v>47</v>
      </c>
      <c r="C36" s="6">
        <v>50000</v>
      </c>
      <c r="D36" s="6"/>
      <c r="E36" s="6">
        <f>C36-D36</f>
        <v>50000</v>
      </c>
      <c r="F36" s="20"/>
      <c r="G36" s="6">
        <v>250000</v>
      </c>
      <c r="H36" s="20"/>
      <c r="I36" s="6"/>
      <c r="J36" s="6">
        <f>$E$36*50%</f>
        <v>25000</v>
      </c>
      <c r="K36" s="6">
        <f>$E$36*30%</f>
        <v>15000</v>
      </c>
      <c r="L36" s="6">
        <f>$E$36*20%</f>
        <v>10000</v>
      </c>
      <c r="M36" s="6"/>
      <c r="N36" s="7">
        <v>0</v>
      </c>
      <c r="O36" s="6">
        <f>N36*E36</f>
        <v>0</v>
      </c>
      <c r="Q36" s="2"/>
      <c r="U36" s="2"/>
    </row>
    <row r="37" spans="1:21" x14ac:dyDescent="0.25">
      <c r="A37" s="37" t="s">
        <v>48</v>
      </c>
      <c r="B37" s="19" t="s">
        <v>49</v>
      </c>
      <c r="C37" s="6">
        <v>75000</v>
      </c>
      <c r="D37" s="6"/>
      <c r="E37" s="6">
        <f>C37-D37</f>
        <v>75000</v>
      </c>
      <c r="F37" s="20"/>
      <c r="G37" s="6">
        <v>450000</v>
      </c>
      <c r="H37" s="20"/>
      <c r="I37" s="6"/>
      <c r="J37" s="6">
        <f>$E$37*50%</f>
        <v>37500</v>
      </c>
      <c r="K37" s="6">
        <f>$E$37*30%</f>
        <v>22500</v>
      </c>
      <c r="L37" s="6">
        <f>$E$37*20%</f>
        <v>15000</v>
      </c>
      <c r="M37" s="6"/>
      <c r="N37" s="7">
        <v>0</v>
      </c>
      <c r="O37" s="6">
        <f>N37*E37</f>
        <v>0</v>
      </c>
      <c r="Q37" s="2"/>
      <c r="U37" s="2"/>
    </row>
    <row r="38" spans="1:21" x14ac:dyDescent="0.25">
      <c r="A38" s="37" t="s">
        <v>24</v>
      </c>
      <c r="B38" s="19"/>
      <c r="C38" s="6"/>
      <c r="D38" s="6"/>
      <c r="E38" s="6"/>
      <c r="F38" s="20"/>
      <c r="G38" s="6">
        <v>950000</v>
      </c>
      <c r="H38" s="20"/>
      <c r="I38" s="6"/>
      <c r="J38" s="6"/>
      <c r="K38" s="6"/>
      <c r="L38" s="6"/>
      <c r="M38" s="6"/>
      <c r="N38" s="7">
        <v>0</v>
      </c>
      <c r="O38" s="6">
        <f>N38*E38</f>
        <v>0</v>
      </c>
      <c r="Q38" s="2"/>
      <c r="U38" s="2"/>
    </row>
    <row r="39" spans="1:21" x14ac:dyDescent="0.25">
      <c r="A39" s="38"/>
      <c r="B39" s="19"/>
      <c r="C39" s="6"/>
      <c r="D39" s="6"/>
      <c r="E39" s="6"/>
      <c r="F39" s="20"/>
      <c r="G39" s="6"/>
      <c r="H39" s="20"/>
      <c r="I39" s="6"/>
      <c r="J39" s="6"/>
      <c r="K39" s="6"/>
      <c r="L39" s="6"/>
      <c r="M39" s="6"/>
      <c r="N39" s="7"/>
      <c r="Q39" s="2"/>
      <c r="U39" s="2"/>
    </row>
    <row r="40" spans="1:21" ht="26.4" x14ac:dyDescent="0.25">
      <c r="A40" s="36" t="s">
        <v>14</v>
      </c>
      <c r="B40" s="19"/>
      <c r="C40" s="6"/>
      <c r="D40" s="6"/>
      <c r="E40" s="6"/>
      <c r="F40" s="20"/>
      <c r="G40" s="6"/>
      <c r="H40" s="20"/>
      <c r="I40" s="6"/>
      <c r="J40" s="6"/>
      <c r="K40" s="6"/>
      <c r="L40" s="6"/>
      <c r="M40" s="6"/>
      <c r="N40" s="7"/>
      <c r="Q40" s="2"/>
      <c r="U40" s="2"/>
    </row>
    <row r="41" spans="1:21" ht="13.5" customHeight="1" x14ac:dyDescent="0.25">
      <c r="A41" s="37" t="s">
        <v>50</v>
      </c>
      <c r="B41" s="19" t="s">
        <v>51</v>
      </c>
      <c r="C41" s="6">
        <v>10000</v>
      </c>
      <c r="D41" s="6"/>
      <c r="E41" s="6">
        <f>C41-D41</f>
        <v>10000</v>
      </c>
      <c r="F41" s="20"/>
      <c r="G41" s="6">
        <v>96087.47</v>
      </c>
      <c r="H41" s="20"/>
      <c r="I41" s="6"/>
      <c r="J41" s="6">
        <f>$E$41*50%</f>
        <v>5000</v>
      </c>
      <c r="K41" s="6">
        <f>$E$41*30%</f>
        <v>3000</v>
      </c>
      <c r="L41" s="6">
        <f>$E$41*20%</f>
        <v>2000</v>
      </c>
      <c r="M41" s="6"/>
      <c r="N41" s="7">
        <v>0.25</v>
      </c>
      <c r="O41" s="6">
        <f>N41*E41</f>
        <v>2500</v>
      </c>
      <c r="Q41" s="2"/>
      <c r="U41" s="2"/>
    </row>
    <row r="42" spans="1:21" ht="13.5" customHeight="1" x14ac:dyDescent="0.25">
      <c r="A42" s="37" t="s">
        <v>25</v>
      </c>
      <c r="B42" s="19" t="s">
        <v>52</v>
      </c>
      <c r="C42" s="6">
        <v>10000</v>
      </c>
      <c r="D42" s="6"/>
      <c r="E42" s="6">
        <f>C42-D42</f>
        <v>10000</v>
      </c>
      <c r="F42" s="20"/>
      <c r="G42" s="6">
        <v>29836</v>
      </c>
      <c r="H42" s="20"/>
      <c r="I42" s="6"/>
      <c r="J42" s="6">
        <f>$E$42*50%</f>
        <v>5000</v>
      </c>
      <c r="K42" s="6">
        <f>$E$42*30%</f>
        <v>3000</v>
      </c>
      <c r="L42" s="6">
        <f>$E$42*20%</f>
        <v>2000</v>
      </c>
      <c r="M42" s="6"/>
      <c r="N42" s="7">
        <v>0.25</v>
      </c>
      <c r="O42" s="6">
        <f>N42*E42</f>
        <v>2500</v>
      </c>
      <c r="Q42" s="2"/>
      <c r="U42" s="2"/>
    </row>
    <row r="43" spans="1:21" ht="13.5" customHeight="1" x14ac:dyDescent="0.25">
      <c r="A43" s="37" t="s">
        <v>26</v>
      </c>
      <c r="B43" s="19"/>
      <c r="C43" s="6">
        <f>300000+300000*(1-0.18)+(G43-600000)*(1-0.36)</f>
        <v>802000</v>
      </c>
      <c r="D43" s="6"/>
      <c r="E43" s="6">
        <f>C43-D43</f>
        <v>802000</v>
      </c>
      <c r="F43" s="20"/>
      <c r="G43" s="6">
        <v>1000000</v>
      </c>
      <c r="H43" s="20"/>
      <c r="I43" s="6"/>
      <c r="J43" s="6">
        <f>$E$43*65%</f>
        <v>521300</v>
      </c>
      <c r="K43" s="6">
        <f>$E$43*25%</f>
        <v>200500</v>
      </c>
      <c r="L43" s="6">
        <f>$E$43*10%</f>
        <v>80200</v>
      </c>
      <c r="M43" s="6"/>
      <c r="N43" s="7">
        <v>0.25</v>
      </c>
      <c r="O43" s="6">
        <f>N43*E43</f>
        <v>200500</v>
      </c>
      <c r="Q43" s="2"/>
      <c r="U43" s="2"/>
    </row>
    <row r="44" spans="1:21" ht="13.5" customHeight="1" x14ac:dyDescent="0.25">
      <c r="A44" s="37"/>
      <c r="B44" s="19"/>
      <c r="C44" s="6"/>
      <c r="D44" s="6"/>
      <c r="E44" s="6"/>
      <c r="F44" s="20"/>
      <c r="G44" s="6"/>
      <c r="H44" s="20"/>
      <c r="I44" s="6"/>
      <c r="J44" s="6"/>
      <c r="K44" s="6"/>
      <c r="L44" s="6"/>
      <c r="M44" s="6"/>
      <c r="N44" s="7"/>
      <c r="Q44" s="2"/>
      <c r="U44" s="2"/>
    </row>
    <row r="45" spans="1:21" x14ac:dyDescent="0.25">
      <c r="A45" s="36" t="s">
        <v>17</v>
      </c>
      <c r="B45" s="19"/>
      <c r="C45" s="6"/>
      <c r="D45" s="6"/>
      <c r="E45" s="6"/>
      <c r="F45" s="20"/>
      <c r="G45" s="6"/>
      <c r="H45" s="20"/>
      <c r="I45" s="6"/>
      <c r="J45" s="6"/>
      <c r="K45" s="6"/>
      <c r="L45" s="6"/>
      <c r="M45" s="6"/>
      <c r="N45" s="7"/>
      <c r="Q45" s="2"/>
      <c r="U45" s="2"/>
    </row>
    <row r="46" spans="1:21" ht="13.5" customHeight="1" x14ac:dyDescent="0.25">
      <c r="A46" s="37" t="s">
        <v>27</v>
      </c>
      <c r="B46" s="19"/>
      <c r="C46" s="6">
        <f>(95000-30000-20000)*0</f>
        <v>0</v>
      </c>
      <c r="D46" s="6"/>
      <c r="E46" s="6">
        <f>C46-D46</f>
        <v>0</v>
      </c>
      <c r="F46" s="20"/>
      <c r="G46" s="6">
        <f>E46</f>
        <v>0</v>
      </c>
      <c r="H46" s="20"/>
      <c r="I46" s="6"/>
      <c r="J46" s="6"/>
      <c r="K46" s="6"/>
      <c r="L46" s="6">
        <f>E46</f>
        <v>0</v>
      </c>
      <c r="M46" s="6"/>
      <c r="N46" s="7">
        <v>0</v>
      </c>
      <c r="O46" s="6">
        <f>N46*E46</f>
        <v>0</v>
      </c>
      <c r="Q46" s="2"/>
      <c r="U46" s="2"/>
    </row>
    <row r="47" spans="1:21" x14ac:dyDescent="0.25">
      <c r="A47" s="38"/>
      <c r="B47" s="19"/>
      <c r="C47" s="6"/>
      <c r="D47" s="6"/>
      <c r="E47" s="6"/>
      <c r="F47" s="20"/>
      <c r="G47" s="6"/>
      <c r="H47" s="20"/>
      <c r="I47" s="6"/>
      <c r="J47" s="6"/>
      <c r="K47" s="6"/>
      <c r="L47" s="6"/>
      <c r="M47" s="6"/>
      <c r="N47" s="7"/>
      <c r="Q47" s="2"/>
      <c r="U47" s="2"/>
    </row>
    <row r="48" spans="1:21" ht="6.6" customHeight="1" x14ac:dyDescent="0.25">
      <c r="A48" s="41"/>
      <c r="B48" s="42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43"/>
      <c r="O48" s="20"/>
      <c r="P48" s="2"/>
      <c r="Q48" s="2"/>
      <c r="R48" s="2"/>
      <c r="S48" s="2"/>
      <c r="T48" s="2"/>
      <c r="U48" s="2"/>
    </row>
    <row r="49" spans="1:21" s="14" customFormat="1" ht="13.8" x14ac:dyDescent="0.25">
      <c r="A49" s="39" t="s">
        <v>16</v>
      </c>
      <c r="B49" s="8"/>
      <c r="C49" s="9">
        <f>SUM(C8:C47)</f>
        <v>4823000</v>
      </c>
      <c r="D49" s="9">
        <f>SUM(D8:D47)</f>
        <v>525000</v>
      </c>
      <c r="E49" s="9">
        <f>SUM(E8:E47)</f>
        <v>4298000</v>
      </c>
      <c r="F49" s="21"/>
      <c r="G49" s="9">
        <f>SUM(G8:G47)</f>
        <v>6126923.4699999997</v>
      </c>
      <c r="H49" s="21"/>
      <c r="I49" s="9">
        <f>SUM(I8:I47)</f>
        <v>1500000</v>
      </c>
      <c r="J49" s="9">
        <f>SUM(J8:J47)</f>
        <v>2319800</v>
      </c>
      <c r="K49" s="9">
        <f>SUM(K8:K47)</f>
        <v>394000</v>
      </c>
      <c r="L49" s="9">
        <f>SUM(L8:L47)</f>
        <v>-365800</v>
      </c>
      <c r="M49" s="9">
        <f>SUM(M8:M47)</f>
        <v>450000</v>
      </c>
      <c r="N49" s="11">
        <f>O49/E49</f>
        <v>7.6896230805025598E-2</v>
      </c>
      <c r="O49" s="12">
        <f>SUM(O7:O48)</f>
        <v>330500</v>
      </c>
      <c r="P49" s="10"/>
      <c r="Q49" s="13"/>
      <c r="R49" s="12">
        <f t="shared" ref="R49:T49" si="0">SUM(R7:R48)</f>
        <v>0</v>
      </c>
      <c r="S49" s="12">
        <f t="shared" si="0"/>
        <v>0</v>
      </c>
      <c r="T49" s="12">
        <f t="shared" si="0"/>
        <v>0</v>
      </c>
      <c r="U49" s="13"/>
    </row>
    <row r="50" spans="1:21" ht="6.6" customHeight="1" x14ac:dyDescent="0.25">
      <c r="A50" s="41"/>
      <c r="B50" s="42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43"/>
      <c r="O50" s="20"/>
      <c r="P50" s="2"/>
      <c r="Q50" s="2"/>
      <c r="R50" s="2"/>
      <c r="S50" s="2"/>
      <c r="T50" s="2"/>
      <c r="U50" s="2"/>
    </row>
    <row r="51" spans="1:21" x14ac:dyDescent="0.25">
      <c r="A51" s="38"/>
      <c r="B51" s="4"/>
      <c r="C51" s="5"/>
      <c r="D51" s="5"/>
      <c r="E51" s="5"/>
      <c r="F51" s="20"/>
      <c r="G51" s="5"/>
      <c r="H51" s="20"/>
      <c r="I51" s="5"/>
      <c r="J51" s="5"/>
      <c r="K51" s="5"/>
      <c r="L51" s="5"/>
      <c r="M51" s="5"/>
      <c r="N51" s="15"/>
      <c r="O51" s="4"/>
      <c r="P51" s="4"/>
      <c r="Q51" s="2"/>
      <c r="R51" s="4"/>
      <c r="S51" s="4"/>
      <c r="T51" s="4"/>
      <c r="U51" s="2"/>
    </row>
    <row r="52" spans="1:21" ht="13.8" x14ac:dyDescent="0.25">
      <c r="A52" s="36" t="s">
        <v>57</v>
      </c>
      <c r="B52" s="4"/>
      <c r="C52" s="5">
        <f>SUM(C8:C19)</f>
        <v>1950000</v>
      </c>
      <c r="D52" s="5">
        <f>SUM(D8:D19)</f>
        <v>420000</v>
      </c>
      <c r="E52" s="5">
        <f>SUM(E8:E19)</f>
        <v>1530000</v>
      </c>
      <c r="F52" s="20"/>
      <c r="G52" s="5">
        <f>SUM(G8:G19)</f>
        <v>1530000</v>
      </c>
      <c r="H52" s="20"/>
      <c r="I52" s="51">
        <f>SUM(I8:I18)/$E$52</f>
        <v>0.98039215686274506</v>
      </c>
      <c r="J52" s="51">
        <f>SUM(J8:J18)/$E$52</f>
        <v>0</v>
      </c>
      <c r="K52" s="51">
        <f>SUM(K8:K18)/$E$52</f>
        <v>0</v>
      </c>
      <c r="L52" s="51">
        <f>SUM(L8:L18)/$E$52</f>
        <v>-0.27450980392156865</v>
      </c>
      <c r="M52" s="51">
        <f>SUM(M8:M18)/$E$52</f>
        <v>0.29411764705882354</v>
      </c>
      <c r="N52" s="51">
        <f>SUM(O7:O18)/E52</f>
        <v>0</v>
      </c>
      <c r="O52" s="50"/>
      <c r="P52" s="16"/>
      <c r="Q52" s="2"/>
      <c r="R52" s="4"/>
      <c r="S52" s="4"/>
      <c r="T52" s="4"/>
      <c r="U52" s="2"/>
    </row>
    <row r="53" spans="1:21" x14ac:dyDescent="0.25">
      <c r="A53" s="36" t="s">
        <v>58</v>
      </c>
      <c r="B53" s="4"/>
      <c r="C53" s="5">
        <f>SUM(C22:C47)</f>
        <v>2873000</v>
      </c>
      <c r="D53" s="5">
        <f>SUM(D22:D47)</f>
        <v>105000</v>
      </c>
      <c r="E53" s="5">
        <f>SUM(E22:E47)</f>
        <v>2768000</v>
      </c>
      <c r="F53" s="20"/>
      <c r="G53" s="5">
        <f>SUM(G22:G47)</f>
        <v>4596923.4700000007</v>
      </c>
      <c r="H53" s="20"/>
      <c r="I53" s="51">
        <f>SUM(I22:I47)/$E$53</f>
        <v>0</v>
      </c>
      <c r="J53" s="51">
        <f>SUM(J22:J47)/$E$53</f>
        <v>0.83807803468208097</v>
      </c>
      <c r="K53" s="51">
        <f>SUM(K22:K47)/$E$53</f>
        <v>0.14234104046242774</v>
      </c>
      <c r="L53" s="51">
        <f>SUM(L22:L47)/$E$53</f>
        <v>1.958092485549133E-2</v>
      </c>
      <c r="M53" s="51">
        <f>SUM(M22:M47)/$E$53</f>
        <v>0</v>
      </c>
      <c r="N53" s="51">
        <f>SUM(O22:O47)/E53</f>
        <v>0.11940028901734104</v>
      </c>
      <c r="O53" s="15"/>
      <c r="P53" s="4"/>
      <c r="Q53" s="2"/>
      <c r="R53" s="4"/>
      <c r="S53" s="4"/>
      <c r="T53" s="4"/>
      <c r="U53" s="2"/>
    </row>
    <row r="54" spans="1:21" x14ac:dyDescent="0.25">
      <c r="A54" s="36" t="s">
        <v>65</v>
      </c>
      <c r="B54" s="4"/>
      <c r="C54" s="5"/>
      <c r="D54" s="5"/>
      <c r="E54" s="5"/>
      <c r="F54" s="20"/>
      <c r="G54" s="5"/>
      <c r="H54" s="20"/>
      <c r="I54" s="52">
        <f>I49/$E$49</f>
        <v>0.34899953466728711</v>
      </c>
      <c r="J54" s="52">
        <f>J49/$E$49</f>
        <v>0.53973941368078171</v>
      </c>
      <c r="K54" s="52">
        <f>K49/$E$49</f>
        <v>9.1670544439274082E-2</v>
      </c>
      <c r="L54" s="52">
        <f>L49/$E$49</f>
        <v>-8.5109353187529088E-2</v>
      </c>
      <c r="M54" s="52">
        <f>M49/$E$49</f>
        <v>0.10469986040018614</v>
      </c>
      <c r="N54" s="52">
        <f>O49/$E$49</f>
        <v>7.6896230805025598E-2</v>
      </c>
      <c r="O54" s="4"/>
      <c r="P54" s="4"/>
      <c r="Q54" s="2"/>
      <c r="R54" s="4"/>
      <c r="S54" s="4"/>
      <c r="T54" s="4"/>
      <c r="U54" s="2"/>
    </row>
    <row r="55" spans="1:21" x14ac:dyDescent="0.25">
      <c r="A55" s="38"/>
      <c r="C55" s="6"/>
      <c r="D55" s="6"/>
      <c r="E55" s="6"/>
      <c r="F55" s="20"/>
      <c r="G55" s="6"/>
      <c r="H55" s="20"/>
      <c r="I55" s="6"/>
      <c r="J55" s="6"/>
      <c r="K55" s="6"/>
      <c r="L55" s="6"/>
      <c r="M55" s="6"/>
      <c r="Q55" s="2"/>
      <c r="U55" s="2"/>
    </row>
    <row r="56" spans="1:21" x14ac:dyDescent="0.25">
      <c r="A56" s="38" t="s">
        <v>21</v>
      </c>
      <c r="C56" s="6"/>
      <c r="D56" s="6"/>
      <c r="E56" s="7">
        <f>D49/E49</f>
        <v>0.12214983713355049</v>
      </c>
      <c r="F56" s="20"/>
      <c r="G56" s="6"/>
      <c r="H56" s="20"/>
      <c r="P56" s="6"/>
      <c r="Q56" s="2"/>
      <c r="U56" s="2"/>
    </row>
    <row r="57" spans="1:21" ht="13.8" thickBot="1" x14ac:dyDescent="0.3">
      <c r="A57" s="40"/>
      <c r="B57" s="17"/>
      <c r="C57" s="18"/>
      <c r="D57" s="18"/>
      <c r="E57" s="18"/>
      <c r="F57" s="18"/>
      <c r="G57" s="18"/>
      <c r="H57" s="18"/>
      <c r="I57" s="17"/>
      <c r="J57" s="17"/>
      <c r="K57" s="17"/>
      <c r="L57" s="17"/>
      <c r="M57" s="17"/>
      <c r="N57" s="17"/>
      <c r="O57" s="2"/>
      <c r="P57" s="17"/>
      <c r="Q57" s="2"/>
      <c r="R57" s="17"/>
      <c r="S57" s="17"/>
      <c r="T57" s="17"/>
      <c r="U57" s="2"/>
    </row>
    <row r="58" spans="1:21" x14ac:dyDescent="0.25">
      <c r="C58" s="6"/>
      <c r="D58" s="6"/>
      <c r="E58" s="6"/>
      <c r="F58" s="6"/>
      <c r="G58" s="6"/>
      <c r="H58" s="6"/>
    </row>
    <row r="59" spans="1:21" x14ac:dyDescent="0.25">
      <c r="C59" s="6"/>
      <c r="D59" s="6"/>
      <c r="E59" s="6"/>
      <c r="F59" s="6"/>
      <c r="G59" s="6"/>
      <c r="H59" s="6"/>
    </row>
    <row r="60" spans="1:21" x14ac:dyDescent="0.25">
      <c r="C60" s="6"/>
      <c r="D60" s="6"/>
      <c r="E60" s="6"/>
      <c r="F60" s="6"/>
      <c r="G60" s="6"/>
      <c r="H60" s="6"/>
    </row>
    <row r="61" spans="1:21" x14ac:dyDescent="0.25">
      <c r="C61" s="6"/>
      <c r="D61" s="6"/>
      <c r="E61" s="6"/>
      <c r="F61" s="6"/>
      <c r="G61" s="6"/>
      <c r="H61" s="6"/>
    </row>
    <row r="62" spans="1:21" x14ac:dyDescent="0.25">
      <c r="C62" s="6"/>
      <c r="D62" s="6"/>
      <c r="E62" s="6"/>
      <c r="F62" s="6"/>
      <c r="G62" s="6"/>
      <c r="H62" s="6"/>
    </row>
    <row r="63" spans="1:21" x14ac:dyDescent="0.25">
      <c r="C63" s="6"/>
      <c r="D63" s="6"/>
      <c r="E63" s="6"/>
      <c r="F63" s="6"/>
      <c r="G63" s="6"/>
      <c r="H63" s="6"/>
    </row>
  </sheetData>
  <mergeCells count="5">
    <mergeCell ref="C4:E4"/>
    <mergeCell ref="B1:G1"/>
    <mergeCell ref="B2:G2"/>
    <mergeCell ref="B3:G3"/>
    <mergeCell ref="A1:A3"/>
  </mergeCells>
  <phoneticPr fontId="0" type="noConversion"/>
  <pageMargins left="0.75" right="0.75" top="1" bottom="1" header="0.5" footer="0.5"/>
  <pageSetup scale="54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E28" sqref="E28"/>
    </sheetView>
  </sheetViews>
  <sheetFormatPr defaultRowHeight="13.2" x14ac:dyDescent="0.25"/>
  <cols>
    <col min="1" max="1" width="12.88671875" bestFit="1" customWidth="1"/>
    <col min="2" max="2" width="9.109375" bestFit="1" customWidth="1"/>
  </cols>
  <sheetData>
    <row r="1" spans="1:3" x14ac:dyDescent="0.25">
      <c r="A1" s="47" t="s">
        <v>59</v>
      </c>
    </row>
    <row r="2" spans="1:3" x14ac:dyDescent="0.25">
      <c r="A2" s="44" t="str">
        <f>'Balance Sheet'!A52</f>
        <v>Lifestyle</v>
      </c>
      <c r="B2" s="46">
        <f>C2/C4</f>
        <v>0.24971749810349758</v>
      </c>
      <c r="C2" s="45">
        <f>'Balance Sheet'!G52</f>
        <v>1530000</v>
      </c>
    </row>
    <row r="3" spans="1:3" x14ac:dyDescent="0.25">
      <c r="A3" s="44" t="str">
        <f>'Balance Sheet'!A53</f>
        <v>Investment</v>
      </c>
      <c r="B3" s="46">
        <f>C3/C4</f>
        <v>0.75028250189650236</v>
      </c>
      <c r="C3" s="45">
        <f>'Balance Sheet'!G53</f>
        <v>4596923.4700000007</v>
      </c>
    </row>
    <row r="4" spans="1:3" x14ac:dyDescent="0.25">
      <c r="C4" s="45">
        <f>SUM(C2:C3)</f>
        <v>6126923.4700000007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C3" sqref="C3"/>
    </sheetView>
  </sheetViews>
  <sheetFormatPr defaultRowHeight="13.2" x14ac:dyDescent="0.25"/>
  <sheetData>
    <row r="1" spans="1:3" x14ac:dyDescent="0.25">
      <c r="A1" s="44" t="s">
        <v>60</v>
      </c>
    </row>
    <row r="2" spans="1:3" x14ac:dyDescent="0.25">
      <c r="B2" s="54" t="s">
        <v>67</v>
      </c>
      <c r="C2" s="54" t="s">
        <v>58</v>
      </c>
    </row>
    <row r="3" spans="1:3" x14ac:dyDescent="0.25">
      <c r="A3" t="str">
        <f>'Balance Sheet'!I4</f>
        <v>Property</v>
      </c>
      <c r="B3" s="48">
        <f>'Balance Sheet'!I54</f>
        <v>0.34899953466728711</v>
      </c>
      <c r="C3" s="53">
        <f>SUM('Balance Sheet'!I23:I46)/'Balance Sheet'!E53</f>
        <v>0</v>
      </c>
    </row>
    <row r="4" spans="1:3" x14ac:dyDescent="0.25">
      <c r="A4" t="str">
        <f>'Balance Sheet'!J4</f>
        <v>Equity</v>
      </c>
      <c r="B4" s="48">
        <f>'Balance Sheet'!J54</f>
        <v>0.53973941368078171</v>
      </c>
      <c r="C4" s="53">
        <f>SUM('Balance Sheet'!J22:J45)/'Balance Sheet'!E53</f>
        <v>0.83807803468208097</v>
      </c>
    </row>
    <row r="5" spans="1:3" x14ac:dyDescent="0.25">
      <c r="A5" t="str">
        <f>'Balance Sheet'!K4</f>
        <v>Bonds</v>
      </c>
      <c r="B5" s="48">
        <f>'Balance Sheet'!K54</f>
        <v>9.1670544439274082E-2</v>
      </c>
      <c r="C5" s="53">
        <f>SUM('Balance Sheet'!K22:K46)/'Balance Sheet'!E53</f>
        <v>0.14234104046242774</v>
      </c>
    </row>
    <row r="6" spans="1:3" x14ac:dyDescent="0.25">
      <c r="A6" t="str">
        <f>'Balance Sheet'!L4</f>
        <v>Cash</v>
      </c>
      <c r="B6" s="48">
        <f>'Balance Sheet'!L54</f>
        <v>-8.5109353187529088E-2</v>
      </c>
      <c r="C6" s="53">
        <f>SUM('Balance Sheet'!L22:L46)/'Balance Sheet'!E53</f>
        <v>1.958092485549133E-2</v>
      </c>
    </row>
    <row r="7" spans="1:3" x14ac:dyDescent="0.25">
      <c r="A7" t="str">
        <f>'Balance Sheet'!M4</f>
        <v>Other</v>
      </c>
      <c r="B7" s="48">
        <f>'Balance Sheet'!M54</f>
        <v>0.10469986040018614</v>
      </c>
      <c r="C7" s="53">
        <f>SUM('Balance Sheet'!M22:M46)/'Balance Sheet'!E53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"/>
  <sheetViews>
    <sheetView workbookViewId="0">
      <selection activeCell="G27" sqref="G27"/>
    </sheetView>
  </sheetViews>
  <sheetFormatPr defaultRowHeight="13.2" x14ac:dyDescent="0.25"/>
  <cols>
    <col min="1" max="2" width="9.109375" bestFit="1" customWidth="1"/>
  </cols>
  <sheetData>
    <row r="1" spans="1:3" x14ac:dyDescent="0.25">
      <c r="A1" s="44" t="s">
        <v>61</v>
      </c>
    </row>
    <row r="2" spans="1:3" x14ac:dyDescent="0.25">
      <c r="A2" s="44" t="s">
        <v>62</v>
      </c>
      <c r="B2" s="46">
        <f>C2/C4</f>
        <v>0.92310376919497439</v>
      </c>
      <c r="C2" s="45">
        <f>'Balance Sheet'!E49-'Balance Sheet'!O49</f>
        <v>3967500</v>
      </c>
    </row>
    <row r="3" spans="1:3" x14ac:dyDescent="0.25">
      <c r="A3" s="44" t="s">
        <v>29</v>
      </c>
      <c r="B3" s="46">
        <f>C3/C4</f>
        <v>7.6896230805025598E-2</v>
      </c>
      <c r="C3" s="45">
        <f>'Balance Sheet'!O49</f>
        <v>330500</v>
      </c>
    </row>
    <row r="4" spans="1:3" x14ac:dyDescent="0.25">
      <c r="C4" s="45">
        <f>SUM(C2:C3)</f>
        <v>4298000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Balance Sheet</vt:lpstr>
      <vt:lpstr>Lifestyle vs Investment</vt:lpstr>
      <vt:lpstr>Asset  Allocation</vt:lpstr>
      <vt:lpstr>Local vs Offshore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