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fsa\Documents\X2Writer\Økonomi\Budgets\"/>
    </mc:Choice>
  </mc:AlternateContent>
  <bookViews>
    <workbookView xWindow="0" yWindow="0" windowWidth="17964" windowHeight="7884" activeTab="1"/>
  </bookViews>
  <sheets>
    <sheet name="Startup budget" sheetId="1" r:id="rId1"/>
    <sheet name="Operating budget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2" l="1"/>
  <c r="F29" i="1"/>
  <c r="F23" i="1"/>
  <c r="C19" i="1"/>
  <c r="F44" i="1"/>
  <c r="F43" i="1"/>
  <c r="F41" i="1"/>
  <c r="F40" i="1"/>
  <c r="F38" i="1"/>
  <c r="F37" i="1"/>
  <c r="F36" i="1"/>
  <c r="F35" i="1"/>
  <c r="F34" i="1"/>
  <c r="F32" i="1"/>
  <c r="F31" i="1"/>
  <c r="F28" i="1"/>
  <c r="F27" i="1"/>
  <c r="F26" i="1"/>
  <c r="F21" i="1"/>
  <c r="F22" i="1"/>
  <c r="F20" i="1"/>
  <c r="F18" i="1"/>
  <c r="F8" i="1"/>
  <c r="F9" i="1"/>
  <c r="F10" i="1"/>
  <c r="F11" i="1"/>
  <c r="F12" i="1"/>
  <c r="F13" i="1"/>
  <c r="F14" i="1"/>
  <c r="F15" i="1"/>
  <c r="F16" i="1"/>
  <c r="F7" i="1"/>
  <c r="F5" i="1"/>
  <c r="F4" i="1"/>
  <c r="F3" i="1"/>
  <c r="D6" i="1"/>
  <c r="E6" i="1"/>
  <c r="C6" i="1"/>
  <c r="M33" i="2"/>
  <c r="L33" i="2"/>
  <c r="K33" i="2"/>
  <c r="J33" i="2"/>
  <c r="I33" i="2"/>
  <c r="H33" i="2"/>
  <c r="G33" i="2"/>
  <c r="F33" i="2"/>
  <c r="E33" i="2"/>
  <c r="D33" i="2"/>
  <c r="C33" i="2"/>
  <c r="B33" i="2"/>
  <c r="N32" i="2"/>
  <c r="N33" i="2" s="1"/>
  <c r="J29" i="2"/>
  <c r="C29" i="2"/>
  <c r="N29" i="2" s="1"/>
  <c r="J28" i="2"/>
  <c r="E28" i="2"/>
  <c r="F28" i="2" s="1"/>
  <c r="G28" i="2" s="1"/>
  <c r="C28" i="2"/>
  <c r="N28" i="2" s="1"/>
  <c r="N27" i="2"/>
  <c r="L26" i="2"/>
  <c r="M26" i="2" s="1"/>
  <c r="J26" i="2"/>
  <c r="I26" i="2"/>
  <c r="G26" i="2"/>
  <c r="N26" i="2" s="1"/>
  <c r="F26" i="2"/>
  <c r="N25" i="2"/>
  <c r="K24" i="2"/>
  <c r="L24" i="2" s="1"/>
  <c r="M24" i="2" s="1"/>
  <c r="J24" i="2"/>
  <c r="I24" i="2"/>
  <c r="H24" i="2"/>
  <c r="C23" i="2"/>
  <c r="D23" i="2" s="1"/>
  <c r="B23" i="2"/>
  <c r="B30" i="2" s="1"/>
  <c r="B34" i="2" s="1"/>
  <c r="J22" i="2"/>
  <c r="E22" i="2"/>
  <c r="F22" i="2" s="1"/>
  <c r="G22" i="2" s="1"/>
  <c r="H22" i="2" s="1"/>
  <c r="I22" i="2" s="1"/>
  <c r="K22" i="2" s="1"/>
  <c r="L22" i="2" s="1"/>
  <c r="M22" i="2" s="1"/>
  <c r="C22" i="2"/>
  <c r="N22" i="2" s="1"/>
  <c r="N21" i="2"/>
  <c r="J21" i="2"/>
  <c r="C21" i="2"/>
  <c r="K20" i="2"/>
  <c r="L20" i="2" s="1"/>
  <c r="M20" i="2" s="1"/>
  <c r="J20" i="2"/>
  <c r="D20" i="2"/>
  <c r="C20" i="2"/>
  <c r="D19" i="2"/>
  <c r="N18" i="2"/>
  <c r="L17" i="2"/>
  <c r="M17" i="2" s="1"/>
  <c r="J17" i="2"/>
  <c r="G17" i="2"/>
  <c r="H17" i="2" s="1"/>
  <c r="I17" i="2" s="1"/>
  <c r="C17" i="2"/>
  <c r="N17" i="2" s="1"/>
  <c r="C16" i="2"/>
  <c r="N16" i="2" s="1"/>
  <c r="J15" i="2"/>
  <c r="I15" i="2"/>
  <c r="F15" i="2"/>
  <c r="G15" i="2" s="1"/>
  <c r="E15" i="2"/>
  <c r="D15" i="2"/>
  <c r="F14" i="2"/>
  <c r="N13" i="2"/>
  <c r="C30" i="2"/>
  <c r="C34" i="2" s="1"/>
  <c r="I11" i="2"/>
  <c r="I12" i="2" s="1"/>
  <c r="E11" i="2"/>
  <c r="E12" i="2" s="1"/>
  <c r="N10" i="2"/>
  <c r="L9" i="2"/>
  <c r="L11" i="2" s="1"/>
  <c r="L12" i="2" s="1"/>
  <c r="K9" i="2"/>
  <c r="K11" i="2" s="1"/>
  <c r="K12" i="2" s="1"/>
  <c r="J9" i="2"/>
  <c r="I9" i="2"/>
  <c r="H9" i="2"/>
  <c r="H11" i="2" s="1"/>
  <c r="H12" i="2" s="1"/>
  <c r="G9" i="2"/>
  <c r="G11" i="2" s="1"/>
  <c r="G12" i="2" s="1"/>
  <c r="F9" i="2"/>
  <c r="F11" i="2" s="1"/>
  <c r="F12" i="2" s="1"/>
  <c r="E9" i="2"/>
  <c r="D9" i="2"/>
  <c r="D11" i="2" s="1"/>
  <c r="D12" i="2" s="1"/>
  <c r="C9" i="2"/>
  <c r="B9" i="2"/>
  <c r="B11" i="2" s="1"/>
  <c r="N8" i="2"/>
  <c r="C8" i="2"/>
  <c r="N7" i="2"/>
  <c r="K7" i="2"/>
  <c r="J7" i="2"/>
  <c r="C7" i="2"/>
  <c r="N6" i="2"/>
  <c r="J6" i="2"/>
  <c r="C6" i="2"/>
  <c r="C11" i="2" s="1"/>
  <c r="C12" i="2" s="1"/>
  <c r="J5" i="2"/>
  <c r="J11" i="2" s="1"/>
  <c r="J12" i="2" s="1"/>
  <c r="N4" i="2"/>
  <c r="C4" i="2"/>
  <c r="B3" i="2"/>
  <c r="E45" i="1"/>
  <c r="D45" i="1"/>
  <c r="C45" i="1"/>
  <c r="E42" i="1"/>
  <c r="D42" i="1"/>
  <c r="C42" i="1"/>
  <c r="E39" i="1"/>
  <c r="D39" i="1"/>
  <c r="C39" i="1"/>
  <c r="E33" i="1"/>
  <c r="D33" i="1"/>
  <c r="C33" i="1"/>
  <c r="E30" i="1"/>
  <c r="D30" i="1"/>
  <c r="C30" i="1"/>
  <c r="D25" i="1"/>
  <c r="E24" i="1"/>
  <c r="D24" i="1"/>
  <c r="C24" i="1"/>
  <c r="E17" i="1"/>
  <c r="E19" i="1" s="1"/>
  <c r="D19" i="1"/>
  <c r="F39" i="1" l="1"/>
  <c r="F42" i="1"/>
  <c r="F33" i="1"/>
  <c r="F17" i="1"/>
  <c r="F45" i="1"/>
  <c r="F24" i="1"/>
  <c r="F19" i="1"/>
  <c r="F30" i="1"/>
  <c r="E25" i="1"/>
  <c r="F25" i="1" s="1"/>
  <c r="D46" i="1"/>
  <c r="C46" i="1"/>
  <c r="F6" i="1"/>
  <c r="C31" i="2"/>
  <c r="E23" i="2"/>
  <c r="F23" i="2" s="1"/>
  <c r="G23" i="2" s="1"/>
  <c r="H23" i="2" s="1"/>
  <c r="I23" i="2" s="1"/>
  <c r="J23" i="2" s="1"/>
  <c r="K23" i="2" s="1"/>
  <c r="L23" i="2" s="1"/>
  <c r="M23" i="2" s="1"/>
  <c r="N23" i="2" s="1"/>
  <c r="N24" i="2"/>
  <c r="B12" i="2"/>
  <c r="N15" i="2"/>
  <c r="N3" i="2"/>
  <c r="E20" i="2"/>
  <c r="F20" i="2" s="1"/>
  <c r="G20" i="2" s="1"/>
  <c r="H20" i="2" s="1"/>
  <c r="M9" i="2"/>
  <c r="M11" i="2" s="1"/>
  <c r="M12" i="2" s="1"/>
  <c r="G14" i="2"/>
  <c r="D30" i="2"/>
  <c r="D34" i="2" s="1"/>
  <c r="N9" i="2"/>
  <c r="N5" i="2"/>
  <c r="N11" i="2" s="1"/>
  <c r="E19" i="2"/>
  <c r="F19" i="2" s="1"/>
  <c r="G19" i="2" s="1"/>
  <c r="H19" i="2" s="1"/>
  <c r="I19" i="2" s="1"/>
  <c r="J19" i="2" s="1"/>
  <c r="K19" i="2" s="1"/>
  <c r="L19" i="2" s="1"/>
  <c r="M19" i="2" s="1"/>
  <c r="E46" i="1"/>
  <c r="D31" i="2" l="1"/>
  <c r="F46" i="1"/>
  <c r="E47" i="1"/>
  <c r="N12" i="2"/>
  <c r="F30" i="2"/>
  <c r="E30" i="2"/>
  <c r="N19" i="2"/>
  <c r="G30" i="2"/>
  <c r="H14" i="2"/>
  <c r="B35" i="2"/>
  <c r="C35" i="2" s="1"/>
  <c r="D35" i="2" s="1"/>
  <c r="B31" i="2"/>
  <c r="N20" i="2"/>
  <c r="I14" i="2" l="1"/>
  <c r="H30" i="2"/>
  <c r="G34" i="2"/>
  <c r="G31" i="2"/>
  <c r="E34" i="2"/>
  <c r="E35" i="2" s="1"/>
  <c r="E31" i="2"/>
  <c r="F34" i="2"/>
  <c r="F31" i="2"/>
  <c r="H34" i="2" l="1"/>
  <c r="H31" i="2"/>
  <c r="I30" i="2"/>
  <c r="J14" i="2"/>
  <c r="F35" i="2"/>
  <c r="G35" i="2"/>
  <c r="H35" i="2" l="1"/>
  <c r="I34" i="2"/>
  <c r="I31" i="2"/>
  <c r="K14" i="2"/>
  <c r="J30" i="2"/>
  <c r="I35" i="2" l="1"/>
  <c r="J34" i="2"/>
  <c r="J31" i="2"/>
  <c r="K30" i="2"/>
  <c r="J35" i="2" l="1"/>
  <c r="M14" i="2"/>
  <c r="L30" i="2"/>
  <c r="K34" i="2"/>
  <c r="K31" i="2"/>
  <c r="K35" i="2" l="1"/>
  <c r="L34" i="2"/>
  <c r="L31" i="2"/>
  <c r="M30" i="2"/>
  <c r="N14" i="2"/>
  <c r="N30" i="2" s="1"/>
  <c r="L35" i="2" l="1"/>
  <c r="M34" i="2"/>
  <c r="M31" i="2"/>
  <c r="N34" i="2"/>
  <c r="N35" i="2" s="1"/>
  <c r="N31" i="2"/>
  <c r="M35" i="2" l="1"/>
</calcChain>
</file>

<file path=xl/sharedStrings.xml><?xml version="1.0" encoding="utf-8"?>
<sst xmlns="http://schemas.openxmlformats.org/spreadsheetml/2006/main" count="96" uniqueCount="81">
  <si>
    <t>Kollektioner inkl. modeller</t>
  </si>
  <si>
    <t>Website + host</t>
  </si>
  <si>
    <t>Website (inkl. VAT)</t>
  </si>
  <si>
    <t>Payment agreement</t>
  </si>
  <si>
    <t>Setup fee</t>
  </si>
  <si>
    <t>Product 1 + shipping</t>
  </si>
  <si>
    <t>Post boxes</t>
  </si>
  <si>
    <t>Container with logo (2000 pc)</t>
  </si>
  <si>
    <t>Product 2 + shipping</t>
  </si>
  <si>
    <t>Product 3 + shipping</t>
  </si>
  <si>
    <t>Product 4 + shipping</t>
  </si>
  <si>
    <t>Product 5 + shipping</t>
  </si>
  <si>
    <t>Product 6 + shipping</t>
  </si>
  <si>
    <t>Product 7 + shipping</t>
  </si>
  <si>
    <t>Product 8 + shipping</t>
  </si>
  <si>
    <t>Product 9 + shipping</t>
  </si>
  <si>
    <t>Product 10 + shipping</t>
  </si>
  <si>
    <t>Product 11 + shipping</t>
  </si>
  <si>
    <t>Product 12 + shipping</t>
  </si>
  <si>
    <t>Various accessories</t>
  </si>
  <si>
    <t>Others</t>
  </si>
  <si>
    <t>Packaging (inkl. VAT)</t>
  </si>
  <si>
    <t>Print paper</t>
  </si>
  <si>
    <t>Shipping to customers</t>
  </si>
  <si>
    <t>Lawyer</t>
  </si>
  <si>
    <t>Other consulting</t>
  </si>
  <si>
    <t>Total - Inventory</t>
  </si>
  <si>
    <t>Other supplies</t>
  </si>
  <si>
    <t>Accounting Program (inkl. VAT)</t>
  </si>
  <si>
    <t>Shipping to customers (inkl. VAT)</t>
  </si>
  <si>
    <t>Total - Office supplies (inkl. VAT)</t>
  </si>
  <si>
    <t>Total - Consulting (inkl. VAT)</t>
  </si>
  <si>
    <t>Total - Marketing (inkl. VAT)</t>
  </si>
  <si>
    <t>Insurance</t>
  </si>
  <si>
    <t>SM 1</t>
  </si>
  <si>
    <t>SM 2 + SM 3</t>
  </si>
  <si>
    <t>Adwords</t>
  </si>
  <si>
    <t>Online</t>
  </si>
  <si>
    <t>Printed</t>
  </si>
  <si>
    <t>Meetings</t>
  </si>
  <si>
    <t>Total expenses (inkl. VAT)</t>
  </si>
  <si>
    <t>Total - Other expenses (inkl. VAT)</t>
  </si>
  <si>
    <t>Total - Car expenses</t>
  </si>
  <si>
    <t>Car expenses</t>
  </si>
  <si>
    <t>TOTAL expenses for 3 months</t>
  </si>
  <si>
    <t>Expenses</t>
  </si>
  <si>
    <t>Total</t>
  </si>
  <si>
    <t>Month (kr.) Year</t>
  </si>
  <si>
    <t>Qtr. 1 (year)</t>
  </si>
  <si>
    <t>Qtr. 2 (year)</t>
  </si>
  <si>
    <t>Qtr. 3 (year)</t>
  </si>
  <si>
    <t>Qtr. 4 (year)</t>
  </si>
  <si>
    <t>12 Qtr. (3 years) total</t>
  </si>
  <si>
    <t>Sales</t>
  </si>
  <si>
    <t>Inventory + shipping</t>
  </si>
  <si>
    <t>Packaging</t>
  </si>
  <si>
    <t>Extra expenses</t>
  </si>
  <si>
    <t>Trademark protection 10 years</t>
  </si>
  <si>
    <t>Variable costs in total</t>
  </si>
  <si>
    <t>Gross margin in total</t>
  </si>
  <si>
    <t>Salary (inkl. ATP and soc.omk.)</t>
  </si>
  <si>
    <t>Local rental incl. Electricity, water and heat</t>
  </si>
  <si>
    <t>Cleaning</t>
  </si>
  <si>
    <t>Operation of car / driving allowance</t>
  </si>
  <si>
    <t>Office supplies</t>
  </si>
  <si>
    <t>Furnishing of premises</t>
  </si>
  <si>
    <t xml:space="preserve">Internet connection </t>
  </si>
  <si>
    <t>Website subscription / hosting and update</t>
  </si>
  <si>
    <t>Marketing / ads / advertising</t>
  </si>
  <si>
    <t xml:space="preserve">Accounting Program </t>
  </si>
  <si>
    <t>Course expenses</t>
  </si>
  <si>
    <t>IT</t>
  </si>
  <si>
    <t>Maintain. of operating assets</t>
  </si>
  <si>
    <t>Consulting</t>
  </si>
  <si>
    <t>Unforeseen expenses</t>
  </si>
  <si>
    <t>Total fixed costs</t>
  </si>
  <si>
    <t>Profit before interest and depreciation</t>
  </si>
  <si>
    <t>Operating equipment</t>
  </si>
  <si>
    <t>Total depreciation:</t>
  </si>
  <si>
    <t>Total Fixed costs - interest and depreciation</t>
  </si>
  <si>
    <t>Net profit (incl. Equity / loan 150,000)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</si>
</sst>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Segoe UI Light"/>
      <family val="2"/>
    </font>
    <font>
      <b/>
      <sz val="11"/>
      <color theme="0"/>
      <name val="Segoe UI Light"/>
      <family val="2"/>
    </font>
    <font>
      <b/>
      <i/>
      <sz val="11"/>
      <color theme="0"/>
      <name val="Segoe UI Light"/>
      <family val="2"/>
    </font>
    <font>
      <sz val="11"/>
      <color theme="1"/>
      <name val="Segoe UI Light"/>
      <family val="2"/>
    </font>
    <font>
      <b/>
      <sz val="11"/>
      <name val="Segoe UI Light"/>
      <family val="2"/>
    </font>
    <font>
      <b/>
      <i/>
      <sz val="11"/>
      <name val="Segoe UI Light"/>
      <family val="2"/>
    </font>
    <font>
      <sz val="11"/>
      <name val="Segoe UI Light"/>
      <family val="2"/>
    </font>
    <font>
      <b/>
      <sz val="13"/>
      <color theme="0"/>
      <name val="Segoe UI Light"/>
      <family val="2"/>
    </font>
  </fonts>
  <fills count="7">
    <fill>
      <patternFill patternType="none"/>
    </fill>
    <fill>
      <patternFill patternType="gray125"/>
    </fill>
    <fill>
      <patternFill patternType="solid">
        <fgColor rgb="FF7A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9A07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Border="1"/>
    <xf numFmtId="0" fontId="2" fillId="2" borderId="2" xfId="0" applyFont="1" applyFill="1" applyBorder="1"/>
    <xf numFmtId="0" fontId="3" fillId="2" borderId="3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3" fillId="2" borderId="6" xfId="0" applyFont="1" applyFill="1" applyBorder="1" applyAlignment="1"/>
    <xf numFmtId="0" fontId="5" fillId="0" borderId="0" xfId="0" applyFont="1" applyFill="1" applyBorder="1"/>
    <xf numFmtId="43" fontId="5" fillId="0" borderId="8" xfId="1" applyNumberFormat="1" applyFont="1" applyBorder="1"/>
    <xf numFmtId="43" fontId="5" fillId="0" borderId="11" xfId="1" applyNumberFormat="1" applyFont="1" applyBorder="1"/>
    <xf numFmtId="43" fontId="5" fillId="0" borderId="12" xfId="1" applyNumberFormat="1" applyFont="1" applyBorder="1"/>
    <xf numFmtId="43" fontId="5" fillId="0" borderId="10" xfId="0" applyNumberFormat="1" applyFont="1" applyBorder="1"/>
    <xf numFmtId="0" fontId="3" fillId="4" borderId="14" xfId="0" applyFont="1" applyFill="1" applyBorder="1"/>
    <xf numFmtId="43" fontId="3" fillId="4" borderId="15" xfId="1" applyNumberFormat="1" applyFont="1" applyFill="1" applyBorder="1"/>
    <xf numFmtId="43" fontId="3" fillId="4" borderId="16" xfId="1" applyNumberFormat="1" applyFont="1" applyFill="1" applyBorder="1"/>
    <xf numFmtId="43" fontId="3" fillId="4" borderId="17" xfId="1" applyNumberFormat="1" applyFont="1" applyFill="1" applyBorder="1"/>
    <xf numFmtId="0" fontId="5" fillId="0" borderId="0" xfId="0" applyFont="1" applyBorder="1"/>
    <xf numFmtId="43" fontId="5" fillId="0" borderId="8" xfId="1" applyNumberFormat="1" applyFont="1" applyFill="1" applyBorder="1"/>
    <xf numFmtId="43" fontId="5" fillId="0" borderId="11" xfId="1" applyNumberFormat="1" applyFont="1" applyFill="1" applyBorder="1"/>
    <xf numFmtId="43" fontId="5" fillId="0" borderId="10" xfId="1" applyNumberFormat="1" applyFont="1" applyFill="1" applyBorder="1"/>
    <xf numFmtId="43" fontId="3" fillId="4" borderId="19" xfId="1" applyNumberFormat="1" applyFont="1" applyFill="1" applyBorder="1"/>
    <xf numFmtId="43" fontId="3" fillId="4" borderId="21" xfId="1" applyNumberFormat="1" applyFont="1" applyFill="1" applyBorder="1"/>
    <xf numFmtId="0" fontId="3" fillId="4" borderId="0" xfId="0" applyFont="1" applyFill="1" applyBorder="1"/>
    <xf numFmtId="43" fontId="3" fillId="4" borderId="8" xfId="1" applyNumberFormat="1" applyFont="1" applyFill="1" applyBorder="1"/>
    <xf numFmtId="43" fontId="3" fillId="4" borderId="11" xfId="1" applyNumberFormat="1" applyFont="1" applyFill="1" applyBorder="1"/>
    <xf numFmtId="43" fontId="3" fillId="4" borderId="12" xfId="1" applyNumberFormat="1" applyFont="1" applyFill="1" applyBorder="1"/>
    <xf numFmtId="0" fontId="3" fillId="4" borderId="23" xfId="0" applyFont="1" applyFill="1" applyBorder="1"/>
    <xf numFmtId="43" fontId="3" fillId="4" borderId="24" xfId="1" applyNumberFormat="1" applyFont="1" applyFill="1" applyBorder="1"/>
    <xf numFmtId="43" fontId="3" fillId="4" borderId="22" xfId="1" applyNumberFormat="1" applyFont="1" applyFill="1" applyBorder="1"/>
    <xf numFmtId="43" fontId="3" fillId="4" borderId="6" xfId="0" applyNumberFormat="1" applyFont="1" applyFill="1" applyBorder="1"/>
    <xf numFmtId="43" fontId="3" fillId="4" borderId="20" xfId="0" applyNumberFormat="1" applyFont="1" applyFill="1" applyBorder="1"/>
    <xf numFmtId="0" fontId="6" fillId="0" borderId="0" xfId="0" applyFont="1" applyFill="1" applyBorder="1"/>
    <xf numFmtId="43" fontId="7" fillId="0" borderId="8" xfId="0" applyNumberFormat="1" applyFont="1" applyFill="1" applyBorder="1"/>
    <xf numFmtId="43" fontId="7" fillId="0" borderId="9" xfId="0" applyNumberFormat="1" applyFont="1" applyFill="1" applyBorder="1"/>
    <xf numFmtId="43" fontId="7" fillId="0" borderId="10" xfId="0" applyNumberFormat="1" applyFont="1" applyFill="1" applyBorder="1"/>
    <xf numFmtId="43" fontId="8" fillId="0" borderId="10" xfId="0" applyNumberFormat="1" applyFont="1" applyFill="1" applyBorder="1"/>
    <xf numFmtId="0" fontId="9" fillId="2" borderId="1" xfId="0" applyFont="1" applyFill="1" applyBorder="1"/>
    <xf numFmtId="0" fontId="4" fillId="0" borderId="7" xfId="0" applyFont="1" applyFill="1" applyBorder="1"/>
    <xf numFmtId="0" fontId="5" fillId="0" borderId="7" xfId="0" applyFont="1" applyBorder="1"/>
    <xf numFmtId="0" fontId="3" fillId="4" borderId="13" xfId="0" applyFont="1" applyFill="1" applyBorder="1"/>
    <xf numFmtId="0" fontId="5" fillId="0" borderId="7" xfId="0" applyFont="1" applyFill="1" applyBorder="1"/>
    <xf numFmtId="0" fontId="3" fillId="4" borderId="7" xfId="0" applyFont="1" applyFill="1" applyBorder="1"/>
    <xf numFmtId="0" fontId="3" fillId="4" borderId="22" xfId="0" applyFont="1" applyFill="1" applyBorder="1"/>
    <xf numFmtId="0" fontId="8" fillId="0" borderId="0" xfId="0" applyFont="1" applyFill="1" applyBorder="1"/>
    <xf numFmtId="43" fontId="8" fillId="0" borderId="8" xfId="0" applyNumberFormat="1" applyFont="1" applyFill="1" applyBorder="1"/>
    <xf numFmtId="43" fontId="8" fillId="0" borderId="9" xfId="0" applyNumberFormat="1" applyFont="1" applyFill="1" applyBorder="1"/>
    <xf numFmtId="0" fontId="7" fillId="0" borderId="7" xfId="0" applyFont="1" applyFill="1" applyBorder="1"/>
    <xf numFmtId="43" fontId="6" fillId="0" borderId="10" xfId="0" applyNumberFormat="1" applyFont="1" applyFill="1" applyBorder="1"/>
    <xf numFmtId="0" fontId="8" fillId="0" borderId="7" xfId="0" applyFont="1" applyFill="1" applyBorder="1"/>
    <xf numFmtId="43" fontId="8" fillId="0" borderId="8" xfId="1" applyNumberFormat="1" applyFont="1" applyFill="1" applyBorder="1"/>
    <xf numFmtId="43" fontId="8" fillId="0" borderId="18" xfId="1" applyNumberFormat="1" applyFont="1" applyFill="1" applyBorder="1"/>
    <xf numFmtId="0" fontId="3" fillId="3" borderId="22" xfId="0" applyFont="1" applyFill="1" applyBorder="1"/>
    <xf numFmtId="0" fontId="3" fillId="3" borderId="23" xfId="0" applyFont="1" applyFill="1" applyBorder="1"/>
    <xf numFmtId="43" fontId="3" fillId="3" borderId="23" xfId="1" applyNumberFormat="1" applyFont="1" applyFill="1" applyBorder="1"/>
    <xf numFmtId="43" fontId="3" fillId="3" borderId="25" xfId="1" applyNumberFormat="1" applyFont="1" applyFill="1" applyBorder="1"/>
    <xf numFmtId="43" fontId="3" fillId="3" borderId="24" xfId="1" applyNumberFormat="1" applyFont="1" applyFill="1" applyBorder="1"/>
    <xf numFmtId="0" fontId="0" fillId="0" borderId="73" xfId="0" applyBorder="1"/>
    <xf numFmtId="43" fontId="5" fillId="0" borderId="74" xfId="0" applyNumberFormat="1" applyFont="1" applyFill="1" applyBorder="1"/>
    <xf numFmtId="3" fontId="2" fillId="3" borderId="26" xfId="0" applyNumberFormat="1" applyFont="1" applyFill="1" applyBorder="1"/>
    <xf numFmtId="3" fontId="3" fillId="3" borderId="27" xfId="0" applyNumberFormat="1" applyFont="1" applyFill="1" applyBorder="1" applyAlignment="1">
      <alignment horizontal="center" wrapText="1"/>
    </xf>
    <xf numFmtId="3" fontId="3" fillId="3" borderId="28" xfId="0" applyNumberFormat="1" applyFont="1" applyFill="1" applyBorder="1" applyAlignment="1">
      <alignment horizontal="center" wrapText="1"/>
    </xf>
    <xf numFmtId="3" fontId="3" fillId="3" borderId="29" xfId="0" applyNumberFormat="1" applyFont="1" applyFill="1" applyBorder="1" applyAlignment="1">
      <alignment horizontal="center" wrapText="1"/>
    </xf>
    <xf numFmtId="3" fontId="3" fillId="4" borderId="30" xfId="0" applyNumberFormat="1" applyFont="1" applyFill="1" applyBorder="1"/>
    <xf numFmtId="43" fontId="3" fillId="4" borderId="31" xfId="1" applyNumberFormat="1" applyFont="1" applyFill="1" applyBorder="1"/>
    <xf numFmtId="43" fontId="3" fillId="4" borderId="32" xfId="1" applyNumberFormat="1" applyFont="1" applyFill="1" applyBorder="1"/>
    <xf numFmtId="43" fontId="3" fillId="4" borderId="33" xfId="1" applyNumberFormat="1" applyFont="1" applyFill="1" applyBorder="1"/>
    <xf numFmtId="43" fontId="3" fillId="4" borderId="34" xfId="1" applyNumberFormat="1" applyFont="1" applyFill="1" applyBorder="1"/>
    <xf numFmtId="3" fontId="8" fillId="5" borderId="35" xfId="0" applyNumberFormat="1" applyFont="1" applyFill="1" applyBorder="1"/>
    <xf numFmtId="43" fontId="8" fillId="5" borderId="36" xfId="1" applyNumberFormat="1" applyFont="1" applyFill="1" applyBorder="1" applyProtection="1">
      <protection locked="0"/>
    </xf>
    <xf numFmtId="43" fontId="8" fillId="5" borderId="37" xfId="1" applyNumberFormat="1" applyFont="1" applyFill="1" applyBorder="1" applyProtection="1">
      <protection locked="0"/>
    </xf>
    <xf numFmtId="43" fontId="8" fillId="5" borderId="38" xfId="1" applyNumberFormat="1" applyFont="1" applyFill="1" applyBorder="1" applyProtection="1">
      <protection locked="0"/>
    </xf>
    <xf numFmtId="43" fontId="2" fillId="3" borderId="39" xfId="1" applyNumberFormat="1" applyFont="1" applyFill="1" applyBorder="1"/>
    <xf numFmtId="3" fontId="8" fillId="5" borderId="40" xfId="0" applyNumberFormat="1" applyFont="1" applyFill="1" applyBorder="1"/>
    <xf numFmtId="0" fontId="5" fillId="0" borderId="41" xfId="0" applyFont="1" applyBorder="1"/>
    <xf numFmtId="43" fontId="5" fillId="0" borderId="42" xfId="1" applyNumberFormat="1" applyFont="1" applyBorder="1"/>
    <xf numFmtId="43" fontId="5" fillId="0" borderId="43" xfId="1" applyNumberFormat="1" applyFont="1" applyBorder="1"/>
    <xf numFmtId="43" fontId="5" fillId="0" borderId="44" xfId="1" applyNumberFormat="1" applyFont="1" applyBorder="1"/>
    <xf numFmtId="3" fontId="8" fillId="5" borderId="45" xfId="0" applyNumberFormat="1" applyFont="1" applyFill="1" applyBorder="1"/>
    <xf numFmtId="3" fontId="8" fillId="5" borderId="41" xfId="0" applyNumberFormat="1" applyFont="1" applyFill="1" applyBorder="1"/>
    <xf numFmtId="43" fontId="8" fillId="5" borderId="43" xfId="1" applyNumberFormat="1" applyFont="1" applyFill="1" applyBorder="1" applyProtection="1">
      <protection locked="0"/>
    </xf>
    <xf numFmtId="43" fontId="8" fillId="5" borderId="44" xfId="1" applyNumberFormat="1" applyFont="1" applyFill="1" applyBorder="1" applyProtection="1">
      <protection locked="0"/>
    </xf>
    <xf numFmtId="43" fontId="8" fillId="5" borderId="42" xfId="1" applyNumberFormat="1" applyFont="1" applyFill="1" applyBorder="1" applyProtection="1">
      <protection locked="0"/>
    </xf>
    <xf numFmtId="3" fontId="8" fillId="5" borderId="46" xfId="0" applyNumberFormat="1" applyFont="1" applyFill="1" applyBorder="1"/>
    <xf numFmtId="43" fontId="8" fillId="5" borderId="47" xfId="1" applyNumberFormat="1" applyFont="1" applyFill="1" applyBorder="1" applyProtection="1">
      <protection locked="0"/>
    </xf>
    <xf numFmtId="43" fontId="8" fillId="5" borderId="48" xfId="1" applyNumberFormat="1" applyFont="1" applyFill="1" applyBorder="1" applyProtection="1">
      <protection locked="0"/>
    </xf>
    <xf numFmtId="43" fontId="8" fillId="5" borderId="49" xfId="1" applyNumberFormat="1" applyFont="1" applyFill="1" applyBorder="1" applyProtection="1">
      <protection locked="0"/>
    </xf>
    <xf numFmtId="43" fontId="8" fillId="5" borderId="9" xfId="1" applyNumberFormat="1" applyFont="1" applyFill="1" applyBorder="1" applyProtection="1">
      <protection locked="0"/>
    </xf>
    <xf numFmtId="3" fontId="3" fillId="4" borderId="50" xfId="0" applyNumberFormat="1" applyFont="1" applyFill="1" applyBorder="1"/>
    <xf numFmtId="43" fontId="3" fillId="4" borderId="51" xfId="1" applyNumberFormat="1" applyFont="1" applyFill="1" applyBorder="1"/>
    <xf numFmtId="43" fontId="3" fillId="4" borderId="52" xfId="1" applyNumberFormat="1" applyFont="1" applyFill="1" applyBorder="1"/>
    <xf numFmtId="43" fontId="3" fillId="4" borderId="53" xfId="1" applyNumberFormat="1" applyFont="1" applyFill="1" applyBorder="1"/>
    <xf numFmtId="43" fontId="3" fillId="4" borderId="54" xfId="1" applyNumberFormat="1" applyFont="1" applyFill="1" applyBorder="1"/>
    <xf numFmtId="43" fontId="8" fillId="5" borderId="55" xfId="1" applyNumberFormat="1" applyFont="1" applyFill="1" applyBorder="1" applyProtection="1">
      <protection locked="0"/>
    </xf>
    <xf numFmtId="43" fontId="8" fillId="5" borderId="56" xfId="1" applyNumberFormat="1" applyFont="1" applyFill="1" applyBorder="1" applyProtection="1">
      <protection locked="0"/>
    </xf>
    <xf numFmtId="43" fontId="8" fillId="5" borderId="57" xfId="1" applyNumberFormat="1" applyFont="1" applyFill="1" applyBorder="1" applyProtection="1">
      <protection locked="0"/>
    </xf>
    <xf numFmtId="43" fontId="2" fillId="3" borderId="58" xfId="1" applyNumberFormat="1" applyFont="1" applyFill="1" applyBorder="1"/>
    <xf numFmtId="43" fontId="5" fillId="0" borderId="59" xfId="1" applyNumberFormat="1" applyFont="1" applyBorder="1"/>
    <xf numFmtId="43" fontId="5" fillId="0" borderId="58" xfId="1" applyNumberFormat="1" applyFont="1" applyBorder="1"/>
    <xf numFmtId="43" fontId="2" fillId="3" borderId="60" xfId="1" applyNumberFormat="1" applyFont="1" applyFill="1" applyBorder="1"/>
    <xf numFmtId="43" fontId="3" fillId="4" borderId="61" xfId="1" applyNumberFormat="1" applyFont="1" applyFill="1" applyBorder="1"/>
    <xf numFmtId="3" fontId="3" fillId="4" borderId="62" xfId="0" applyNumberFormat="1" applyFont="1" applyFill="1" applyBorder="1"/>
    <xf numFmtId="43" fontId="3" fillId="4" borderId="63" xfId="1" applyNumberFormat="1" applyFont="1" applyFill="1" applyBorder="1"/>
    <xf numFmtId="43" fontId="3" fillId="4" borderId="64" xfId="1" applyNumberFormat="1" applyFont="1" applyFill="1" applyBorder="1"/>
    <xf numFmtId="43" fontId="3" fillId="4" borderId="65" xfId="1" applyNumberFormat="1" applyFont="1" applyFill="1" applyBorder="1"/>
    <xf numFmtId="3" fontId="3" fillId="2" borderId="66" xfId="0" applyNumberFormat="1" applyFont="1" applyFill="1" applyBorder="1"/>
    <xf numFmtId="43" fontId="3" fillId="2" borderId="67" xfId="1" applyNumberFormat="1" applyFont="1" applyFill="1" applyBorder="1"/>
    <xf numFmtId="43" fontId="3" fillId="2" borderId="68" xfId="1" applyNumberFormat="1" applyFont="1" applyFill="1" applyBorder="1"/>
    <xf numFmtId="43" fontId="3" fillId="2" borderId="69" xfId="1" applyNumberFormat="1" applyFont="1" applyFill="1" applyBorder="1"/>
    <xf numFmtId="43" fontId="3" fillId="2" borderId="70" xfId="1" applyNumberFormat="1" applyFont="1" applyFill="1" applyBorder="1"/>
    <xf numFmtId="43" fontId="3" fillId="2" borderId="71" xfId="1" applyNumberFormat="1" applyFont="1" applyFill="1" applyBorder="1"/>
    <xf numFmtId="43" fontId="3" fillId="6" borderId="72" xfId="1" applyNumberFormat="1" applyFont="1" applyFill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externalLinks/externalLink1.xml" Type="http://schemas.openxmlformats.org/officeDocument/2006/relationships/externalLink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externalLinks/_rels/externalLink1.xml.rels><?xml version="1.0" encoding="UTF-8" standalone="no"?>
<Relationships xmlns="http://schemas.openxmlformats.org/package/2006/relationships">
<Relationship Id="rId1" Target="/Users/Hafsa/Documents/X2Nails/&#216;konomi/Regnskaber/Etablerings-og-driftsbudget-x2.xlsx" TargetMode="External" Type="http://schemas.openxmlformats.org/officeDocument/2006/relationships/externalLinkPath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ableringsbudget"/>
      <sheetName val="Driftsbudget"/>
      <sheetName val="Eta - eksmanen"/>
      <sheetName val="Driftsbudget - eksamen"/>
      <sheetName val="Ark2"/>
      <sheetName val="HOP Eta. X2"/>
      <sheetName val="HOP Eta. Mand"/>
      <sheetName val="HOP drifts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C3">
            <v>2500</v>
          </cell>
        </row>
        <row r="4">
          <cell r="F4">
            <v>1080</v>
          </cell>
        </row>
        <row r="18">
          <cell r="F18">
            <v>35913</v>
          </cell>
        </row>
        <row r="23">
          <cell r="C23">
            <v>10000</v>
          </cell>
        </row>
        <row r="25">
          <cell r="F25">
            <v>400</v>
          </cell>
        </row>
        <row r="26">
          <cell r="F26">
            <v>10000</v>
          </cell>
        </row>
        <row r="28">
          <cell r="F28">
            <v>1000</v>
          </cell>
        </row>
        <row r="31">
          <cell r="F31">
            <v>1150</v>
          </cell>
        </row>
        <row r="37">
          <cell r="F37">
            <v>8500</v>
          </cell>
        </row>
        <row r="40">
          <cell r="F40">
            <v>900</v>
          </cell>
        </row>
        <row r="41">
          <cell r="F41">
            <v>1200</v>
          </cell>
        </row>
        <row r="42">
          <cell r="F42">
            <v>4500</v>
          </cell>
        </row>
      </sheetData>
      <sheetData sheetId="6">
        <row r="3">
          <cell r="F3">
            <v>2700</v>
          </cell>
        </row>
        <row r="5">
          <cell r="F5">
            <v>6000</v>
          </cell>
        </row>
        <row r="10">
          <cell r="F10">
            <v>40500</v>
          </cell>
        </row>
        <row r="14">
          <cell r="F14">
            <v>6500</v>
          </cell>
        </row>
        <row r="17">
          <cell r="F17">
            <v>21000</v>
          </cell>
        </row>
        <row r="19">
          <cell r="F19">
            <v>4000</v>
          </cell>
        </row>
        <row r="23">
          <cell r="F23">
            <v>7000</v>
          </cell>
        </row>
        <row r="31">
          <cell r="F31">
            <v>38500</v>
          </cell>
        </row>
        <row r="35">
          <cell r="F35">
            <v>3000</v>
          </cell>
        </row>
        <row r="36">
          <cell r="F36">
            <v>3000</v>
          </cell>
        </row>
        <row r="37">
          <cell r="F37">
            <v>3000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>
      <selection activeCell="B26" sqref="B26"/>
    </sheetView>
  </sheetViews>
  <sheetFormatPr defaultRowHeight="14.4" x14ac:dyDescent="0.3"/>
  <cols>
    <col min="1" max="1" width="2.44140625" customWidth="1"/>
    <col min="2" max="2" width="39.44140625" customWidth="1"/>
    <col min="3" max="6" width="12.33203125" customWidth="1"/>
  </cols>
  <sheetData>
    <row r="1" spans="1:12" ht="15" thickBot="1" x14ac:dyDescent="0.35"/>
    <row r="2" spans="1:12" ht="34.799999999999997" thickBot="1" x14ac:dyDescent="0.5">
      <c r="A2" s="36" t="s">
        <v>45</v>
      </c>
      <c r="B2" s="2"/>
      <c r="C2" s="3" t="s">
        <v>47</v>
      </c>
      <c r="D2" s="4" t="s">
        <v>47</v>
      </c>
      <c r="E2" s="5" t="s">
        <v>47</v>
      </c>
      <c r="F2" s="6" t="s">
        <v>46</v>
      </c>
    </row>
    <row r="3" spans="1:12" ht="16.8" x14ac:dyDescent="0.4">
      <c r="A3" s="46" t="s">
        <v>1</v>
      </c>
      <c r="B3" s="31"/>
      <c r="C3" s="32">
        <v>5000</v>
      </c>
      <c r="D3" s="33">
        <v>0</v>
      </c>
      <c r="E3" s="34">
        <v>0</v>
      </c>
      <c r="F3" s="47">
        <f>SUM(C3:E3)</f>
        <v>5000</v>
      </c>
    </row>
    <row r="4" spans="1:12" ht="16.8" x14ac:dyDescent="0.4">
      <c r="A4" s="37"/>
      <c r="B4" s="43" t="s">
        <v>3</v>
      </c>
      <c r="C4" s="44">
        <v>500</v>
      </c>
      <c r="D4" s="45">
        <v>300</v>
      </c>
      <c r="E4" s="35">
        <v>300</v>
      </c>
      <c r="F4" s="35">
        <f>SUM(C4:E4)</f>
        <v>1100</v>
      </c>
      <c r="H4" s="1"/>
      <c r="I4" s="1"/>
      <c r="J4" s="1"/>
      <c r="K4" s="1"/>
      <c r="L4" s="1"/>
    </row>
    <row r="5" spans="1:12" ht="17.399999999999999" thickBot="1" x14ac:dyDescent="0.45">
      <c r="A5" s="16"/>
      <c r="B5" s="16" t="s">
        <v>4</v>
      </c>
      <c r="C5" s="8">
        <v>360</v>
      </c>
      <c r="D5" s="9">
        <v>0</v>
      </c>
      <c r="E5" s="10">
        <v>0</v>
      </c>
      <c r="F5" s="11">
        <f>SUM(C5:E5)</f>
        <v>360</v>
      </c>
      <c r="H5" s="1"/>
      <c r="I5" s="1"/>
      <c r="J5" s="1"/>
      <c r="K5" s="1"/>
      <c r="L5" s="1"/>
    </row>
    <row r="6" spans="1:12" ht="17.399999999999999" thickBot="1" x14ac:dyDescent="0.45">
      <c r="A6" s="39" t="s">
        <v>2</v>
      </c>
      <c r="B6" s="12"/>
      <c r="C6" s="13">
        <f>C3+C4+C5</f>
        <v>5860</v>
      </c>
      <c r="D6" s="13">
        <f>D3+D4+D5</f>
        <v>300</v>
      </c>
      <c r="E6" s="13">
        <f t="shared" ref="E6" si="0">E3+E4+E5</f>
        <v>300</v>
      </c>
      <c r="F6" s="29">
        <f>SUM(C6:E6)</f>
        <v>6460</v>
      </c>
      <c r="H6" s="1"/>
      <c r="I6" s="1"/>
      <c r="J6" s="1"/>
      <c r="K6" s="1"/>
      <c r="L6" s="1"/>
    </row>
    <row r="7" spans="1:12" ht="17.399999999999999" thickTop="1" x14ac:dyDescent="0.4">
      <c r="A7" s="38"/>
      <c r="B7" s="16" t="s">
        <v>5</v>
      </c>
      <c r="C7" s="17">
        <v>11000</v>
      </c>
      <c r="D7" s="18">
        <v>0</v>
      </c>
      <c r="E7" s="19">
        <v>0</v>
      </c>
      <c r="F7" s="11">
        <f>SUM(C7:E7)</f>
        <v>11000</v>
      </c>
      <c r="H7" s="1"/>
      <c r="I7" s="1"/>
      <c r="J7" s="1"/>
      <c r="K7" s="1"/>
      <c r="L7" s="1"/>
    </row>
    <row r="8" spans="1:12" ht="16.8" x14ac:dyDescent="0.4">
      <c r="A8" s="38"/>
      <c r="B8" s="16" t="s">
        <v>8</v>
      </c>
      <c r="C8" s="17">
        <v>500</v>
      </c>
      <c r="D8" s="18">
        <v>0</v>
      </c>
      <c r="E8" s="19">
        <v>0</v>
      </c>
      <c r="F8" s="11">
        <f t="shared" ref="F8:F10" si="1">SUM(C8:E8)</f>
        <v>500</v>
      </c>
      <c r="H8" s="1"/>
      <c r="I8" s="1"/>
      <c r="J8" s="1"/>
      <c r="K8" s="1"/>
      <c r="L8" s="1"/>
    </row>
    <row r="9" spans="1:12" ht="16.8" x14ac:dyDescent="0.4">
      <c r="A9" s="38"/>
      <c r="B9" s="16" t="s">
        <v>9</v>
      </c>
      <c r="C9" s="17">
        <v>700</v>
      </c>
      <c r="D9" s="18">
        <v>0</v>
      </c>
      <c r="E9" s="19">
        <v>0</v>
      </c>
      <c r="F9" s="11">
        <f t="shared" si="1"/>
        <v>700</v>
      </c>
    </row>
    <row r="10" spans="1:12" ht="16.8" x14ac:dyDescent="0.4">
      <c r="A10" s="38"/>
      <c r="B10" s="16" t="s">
        <v>10</v>
      </c>
      <c r="C10" s="17">
        <v>500</v>
      </c>
      <c r="D10" s="18">
        <v>0</v>
      </c>
      <c r="E10" s="19">
        <v>0</v>
      </c>
      <c r="F10" s="11">
        <f t="shared" si="1"/>
        <v>500</v>
      </c>
    </row>
    <row r="11" spans="1:12" ht="16.8" x14ac:dyDescent="0.4">
      <c r="A11" s="40"/>
      <c r="B11" s="16" t="s">
        <v>11</v>
      </c>
      <c r="C11" s="17">
        <v>600</v>
      </c>
      <c r="D11" s="18">
        <v>600</v>
      </c>
      <c r="E11" s="19">
        <v>0</v>
      </c>
      <c r="F11" s="11">
        <f>SUM(C11:E11)</f>
        <v>1200</v>
      </c>
    </row>
    <row r="12" spans="1:12" ht="16.8" x14ac:dyDescent="0.4">
      <c r="A12" s="40"/>
      <c r="B12" s="16" t="s">
        <v>12</v>
      </c>
      <c r="C12" s="17">
        <v>800</v>
      </c>
      <c r="D12" s="18">
        <v>800</v>
      </c>
      <c r="E12" s="19">
        <v>0</v>
      </c>
      <c r="F12" s="11">
        <f>SUM(C12:E12)</f>
        <v>1600</v>
      </c>
    </row>
    <row r="13" spans="1:12" ht="16.8" x14ac:dyDescent="0.4">
      <c r="A13" s="40"/>
      <c r="B13" s="16" t="s">
        <v>13</v>
      </c>
      <c r="C13" s="17">
        <v>400</v>
      </c>
      <c r="D13" s="18">
        <v>400</v>
      </c>
      <c r="E13" s="19">
        <v>0</v>
      </c>
      <c r="F13" s="11">
        <f>SUM(C13:E13)</f>
        <v>800</v>
      </c>
    </row>
    <row r="14" spans="1:12" ht="16.8" x14ac:dyDescent="0.4">
      <c r="A14" s="40"/>
      <c r="B14" s="16" t="s">
        <v>14</v>
      </c>
      <c r="C14" s="17">
        <v>0</v>
      </c>
      <c r="D14" s="18">
        <v>0</v>
      </c>
      <c r="E14" s="19">
        <v>800</v>
      </c>
      <c r="F14" s="11">
        <f>SUM(C14:E14)</f>
        <v>800</v>
      </c>
    </row>
    <row r="15" spans="1:12" ht="16.8" x14ac:dyDescent="0.4">
      <c r="A15" s="40"/>
      <c r="B15" s="16" t="s">
        <v>15</v>
      </c>
      <c r="C15" s="17">
        <v>0</v>
      </c>
      <c r="D15" s="18">
        <v>0</v>
      </c>
      <c r="E15" s="19">
        <v>700</v>
      </c>
      <c r="F15" s="11">
        <f>SUM(C15:E15)</f>
        <v>700</v>
      </c>
    </row>
    <row r="16" spans="1:12" ht="16.8" x14ac:dyDescent="0.4">
      <c r="A16" s="40"/>
      <c r="B16" s="16" t="s">
        <v>16</v>
      </c>
      <c r="C16" s="17">
        <v>0</v>
      </c>
      <c r="D16" s="18">
        <v>0</v>
      </c>
      <c r="E16" s="19">
        <v>900</v>
      </c>
      <c r="F16" s="11">
        <f>SUM(C16:E16)</f>
        <v>900</v>
      </c>
    </row>
    <row r="17" spans="1:6" ht="16.8" x14ac:dyDescent="0.4">
      <c r="A17" s="48"/>
      <c r="B17" s="16" t="s">
        <v>17</v>
      </c>
      <c r="C17" s="49">
        <v>0</v>
      </c>
      <c r="D17" s="49">
        <v>5000</v>
      </c>
      <c r="E17" s="50">
        <f>SUM(E7:E15)</f>
        <v>1500</v>
      </c>
      <c r="F17" s="35">
        <f>SUM(C17:E17)</f>
        <v>6500</v>
      </c>
    </row>
    <row r="18" spans="1:6" ht="17.399999999999999" thickBot="1" x14ac:dyDescent="0.45">
      <c r="A18" s="48"/>
      <c r="B18" s="16" t="s">
        <v>18</v>
      </c>
      <c r="C18" s="49">
        <v>0</v>
      </c>
      <c r="D18" s="49">
        <v>0</v>
      </c>
      <c r="E18" s="50">
        <v>300</v>
      </c>
      <c r="F18" s="35">
        <f>SUM(C18:E18)</f>
        <v>300</v>
      </c>
    </row>
    <row r="19" spans="1:6" ht="17.399999999999999" thickBot="1" x14ac:dyDescent="0.45">
      <c r="A19" s="39" t="s">
        <v>26</v>
      </c>
      <c r="B19" s="12"/>
      <c r="C19" s="13">
        <f>SUM(C7:C18)</f>
        <v>14500</v>
      </c>
      <c r="D19" s="13">
        <f>SUM(D7:D18)</f>
        <v>6800</v>
      </c>
      <c r="E19" s="20">
        <f>SUM(E7:E18)</f>
        <v>4200</v>
      </c>
      <c r="F19" s="29">
        <f>SUM(C19:E19)</f>
        <v>25500</v>
      </c>
    </row>
    <row r="20" spans="1:6" ht="17.399999999999999" thickTop="1" x14ac:dyDescent="0.4">
      <c r="A20" s="56"/>
      <c r="B20" s="16" t="s">
        <v>6</v>
      </c>
      <c r="C20" s="17">
        <v>2500</v>
      </c>
      <c r="D20" s="18">
        <v>0</v>
      </c>
      <c r="E20" s="19">
        <v>0</v>
      </c>
      <c r="F20" s="11">
        <f>SUM(C20:E20)</f>
        <v>2500</v>
      </c>
    </row>
    <row r="21" spans="1:6" ht="16.8" x14ac:dyDescent="0.4">
      <c r="A21" s="1"/>
      <c r="B21" s="16" t="s">
        <v>19</v>
      </c>
      <c r="C21" s="17">
        <v>0</v>
      </c>
      <c r="D21" s="18">
        <v>0</v>
      </c>
      <c r="E21" s="19">
        <v>0</v>
      </c>
      <c r="F21" s="11">
        <f>SUM(C21:E21)</f>
        <v>0</v>
      </c>
    </row>
    <row r="22" spans="1:6" ht="16.8" x14ac:dyDescent="0.4">
      <c r="A22" s="1"/>
      <c r="B22" s="16" t="s">
        <v>7</v>
      </c>
      <c r="C22" s="17">
        <v>5000</v>
      </c>
      <c r="D22" s="18">
        <v>0</v>
      </c>
      <c r="E22" s="19">
        <v>0</v>
      </c>
      <c r="F22" s="11">
        <f>SUM(C22:E22)</f>
        <v>5000</v>
      </c>
    </row>
    <row r="23" spans="1:6" ht="17.399999999999999" thickBot="1" x14ac:dyDescent="0.45">
      <c r="A23" s="1"/>
      <c r="B23" s="7" t="s">
        <v>20</v>
      </c>
      <c r="C23" s="17">
        <v>2000</v>
      </c>
      <c r="D23" s="18">
        <v>0</v>
      </c>
      <c r="E23" s="19">
        <v>0</v>
      </c>
      <c r="F23" s="11">
        <f>SUM(C23:E23)</f>
        <v>2000</v>
      </c>
    </row>
    <row r="24" spans="1:6" ht="17.399999999999999" thickBot="1" x14ac:dyDescent="0.45">
      <c r="A24" s="39" t="s">
        <v>21</v>
      </c>
      <c r="B24" s="12"/>
      <c r="C24" s="13">
        <f>SUM(C20:C23)</f>
        <v>9500</v>
      </c>
      <c r="D24" s="13">
        <f t="shared" ref="D24:E24" si="2">SUM(D20:D23)</f>
        <v>0</v>
      </c>
      <c r="E24" s="20">
        <f t="shared" si="2"/>
        <v>0</v>
      </c>
      <c r="F24" s="30">
        <f>SUM(C24:E24)</f>
        <v>9500</v>
      </c>
    </row>
    <row r="25" spans="1:6" ht="18" thickTop="1" thickBot="1" x14ac:dyDescent="0.45">
      <c r="A25" s="39" t="s">
        <v>61</v>
      </c>
      <c r="B25" s="12"/>
      <c r="C25" s="13">
        <v>0</v>
      </c>
      <c r="D25" s="13">
        <f>C25</f>
        <v>0</v>
      </c>
      <c r="E25" s="20">
        <f>D25</f>
        <v>0</v>
      </c>
      <c r="F25" s="30">
        <f t="shared" ref="F25:F26" si="3">SUM(C25:E25)</f>
        <v>0</v>
      </c>
    </row>
    <row r="26" spans="1:6" ht="18" thickTop="1" thickBot="1" x14ac:dyDescent="0.45">
      <c r="A26" s="39" t="s">
        <v>28</v>
      </c>
      <c r="B26" s="12"/>
      <c r="C26" s="13">
        <v>0</v>
      </c>
      <c r="D26" s="14">
        <v>0</v>
      </c>
      <c r="E26" s="15">
        <v>350</v>
      </c>
      <c r="F26" s="30">
        <f t="shared" si="3"/>
        <v>350</v>
      </c>
    </row>
    <row r="27" spans="1:6" ht="18" thickTop="1" thickBot="1" x14ac:dyDescent="0.45">
      <c r="A27" s="39" t="s">
        <v>29</v>
      </c>
      <c r="B27" s="12"/>
      <c r="C27" s="13">
        <v>0</v>
      </c>
      <c r="D27" s="14">
        <v>4000</v>
      </c>
      <c r="E27" s="21">
        <v>6000</v>
      </c>
      <c r="F27" s="30">
        <f>SUM(C27:E27)</f>
        <v>10000</v>
      </c>
    </row>
    <row r="28" spans="1:6" ht="17.399999999999999" thickTop="1" x14ac:dyDescent="0.4">
      <c r="A28" s="40"/>
      <c r="B28" s="16" t="s">
        <v>22</v>
      </c>
      <c r="C28" s="17">
        <v>500</v>
      </c>
      <c r="D28" s="18">
        <v>0</v>
      </c>
      <c r="E28" s="19">
        <v>500</v>
      </c>
      <c r="F28" s="11">
        <f>SUM(C28:E28)</f>
        <v>1000</v>
      </c>
    </row>
    <row r="29" spans="1:6" ht="17.399999999999999" thickBot="1" x14ac:dyDescent="0.45">
      <c r="A29" s="40"/>
      <c r="B29" s="16" t="s">
        <v>27</v>
      </c>
      <c r="C29" s="17">
        <v>1300</v>
      </c>
      <c r="D29" s="18">
        <v>0</v>
      </c>
      <c r="E29" s="19">
        <v>0</v>
      </c>
      <c r="F29" s="11">
        <f>SUM(C29:E29)</f>
        <v>1300</v>
      </c>
    </row>
    <row r="30" spans="1:6" ht="17.399999999999999" thickBot="1" x14ac:dyDescent="0.45">
      <c r="A30" s="39" t="s">
        <v>30</v>
      </c>
      <c r="B30" s="12"/>
      <c r="C30" s="13">
        <f>SUM(C28:C28)</f>
        <v>500</v>
      </c>
      <c r="D30" s="14">
        <f>SUM(D28:D28)</f>
        <v>0</v>
      </c>
      <c r="E30" s="15">
        <f>SUM(E28:E28)</f>
        <v>500</v>
      </c>
      <c r="F30" s="29">
        <f>SUM(C30:E30)</f>
        <v>1000</v>
      </c>
    </row>
    <row r="31" spans="1:6" ht="17.399999999999999" thickTop="1" x14ac:dyDescent="0.4">
      <c r="A31" s="56"/>
      <c r="B31" s="7" t="s">
        <v>24</v>
      </c>
      <c r="C31" s="17">
        <v>0</v>
      </c>
      <c r="D31" s="18">
        <v>0</v>
      </c>
      <c r="E31" s="19">
        <v>500</v>
      </c>
      <c r="F31" s="11">
        <f>SUM(C31:E31)</f>
        <v>500</v>
      </c>
    </row>
    <row r="32" spans="1:6" ht="17.399999999999999" thickBot="1" x14ac:dyDescent="0.45">
      <c r="A32" s="1"/>
      <c r="B32" s="7" t="s">
        <v>25</v>
      </c>
      <c r="C32" s="17">
        <v>0</v>
      </c>
      <c r="D32" s="18">
        <v>300</v>
      </c>
      <c r="E32" s="19">
        <v>300</v>
      </c>
      <c r="F32" s="11">
        <f>SUM(C32:E32)</f>
        <v>600</v>
      </c>
    </row>
    <row r="33" spans="1:10" ht="17.399999999999999" thickBot="1" x14ac:dyDescent="0.45">
      <c r="A33" s="39" t="s">
        <v>31</v>
      </c>
      <c r="B33" s="12"/>
      <c r="C33" s="13">
        <f>SUM(C31:C32)</f>
        <v>0</v>
      </c>
      <c r="D33" s="14">
        <f>SUM(D31:D32)</f>
        <v>300</v>
      </c>
      <c r="E33" s="15">
        <f>SUM(E31:E32)</f>
        <v>800</v>
      </c>
      <c r="F33" s="29">
        <f>SUM(C33:E33)</f>
        <v>1100</v>
      </c>
    </row>
    <row r="34" spans="1:10" ht="17.399999999999999" thickTop="1" x14ac:dyDescent="0.4">
      <c r="A34" s="40"/>
      <c r="B34" s="16" t="s">
        <v>34</v>
      </c>
      <c r="C34" s="17">
        <v>0</v>
      </c>
      <c r="D34" s="18">
        <v>100</v>
      </c>
      <c r="E34" s="19">
        <v>100</v>
      </c>
      <c r="F34" s="11">
        <f>SUM(C34:E34)</f>
        <v>200</v>
      </c>
    </row>
    <row r="35" spans="1:10" ht="16.8" x14ac:dyDescent="0.4">
      <c r="A35" s="40"/>
      <c r="B35" s="16" t="s">
        <v>35</v>
      </c>
      <c r="C35" s="17">
        <v>0</v>
      </c>
      <c r="D35" s="18">
        <v>500</v>
      </c>
      <c r="E35" s="19">
        <v>500</v>
      </c>
      <c r="F35" s="11">
        <f>SUM(C35:E35)</f>
        <v>1000</v>
      </c>
    </row>
    <row r="36" spans="1:10" ht="16.8" x14ac:dyDescent="0.4">
      <c r="A36" s="40"/>
      <c r="B36" s="16" t="s">
        <v>38</v>
      </c>
      <c r="C36" s="17">
        <v>1500</v>
      </c>
      <c r="D36" s="18">
        <v>0</v>
      </c>
      <c r="E36" s="19">
        <v>0</v>
      </c>
      <c r="F36" s="11">
        <f>SUM(C36:E36)</f>
        <v>1500</v>
      </c>
    </row>
    <row r="37" spans="1:10" ht="16.8" x14ac:dyDescent="0.4">
      <c r="A37" s="40"/>
      <c r="B37" s="16" t="s">
        <v>37</v>
      </c>
      <c r="C37" s="17">
        <v>0</v>
      </c>
      <c r="D37" s="18">
        <v>250</v>
      </c>
      <c r="E37" s="19">
        <v>300</v>
      </c>
      <c r="F37" s="11">
        <f>SUM(C37:E37)</f>
        <v>550</v>
      </c>
    </row>
    <row r="38" spans="1:10" ht="17.399999999999999" thickBot="1" x14ac:dyDescent="0.45">
      <c r="A38" s="40"/>
      <c r="B38" s="7" t="s">
        <v>36</v>
      </c>
      <c r="C38" s="17">
        <v>0</v>
      </c>
      <c r="D38" s="18">
        <v>500</v>
      </c>
      <c r="E38" s="19">
        <v>500</v>
      </c>
      <c r="F38" s="11">
        <f>SUM(C38:E38)</f>
        <v>1000</v>
      </c>
    </row>
    <row r="39" spans="1:10" ht="17.399999999999999" thickBot="1" x14ac:dyDescent="0.45">
      <c r="A39" s="39" t="s">
        <v>32</v>
      </c>
      <c r="B39" s="12"/>
      <c r="C39" s="13">
        <f>SUM(C34:C38)</f>
        <v>1500</v>
      </c>
      <c r="D39" s="14">
        <f>SUM(D34:D38)</f>
        <v>1350</v>
      </c>
      <c r="E39" s="15">
        <f>SUM(E34:E38)</f>
        <v>1400</v>
      </c>
      <c r="F39" s="29">
        <f>SUM(C39:E39)</f>
        <v>4250</v>
      </c>
      <c r="J39" s="1"/>
    </row>
    <row r="40" spans="1:10" ht="17.399999999999999" thickTop="1" x14ac:dyDescent="0.4">
      <c r="A40" s="56"/>
      <c r="B40" s="7" t="s">
        <v>43</v>
      </c>
      <c r="C40" s="17">
        <v>300</v>
      </c>
      <c r="D40" s="18">
        <v>300</v>
      </c>
      <c r="E40" s="19">
        <v>300</v>
      </c>
      <c r="F40" s="11">
        <f>SUM(C40:E40)</f>
        <v>900</v>
      </c>
    </row>
    <row r="41" spans="1:10" ht="17.399999999999999" thickBot="1" x14ac:dyDescent="0.45">
      <c r="A41" s="1"/>
      <c r="B41" s="7" t="s">
        <v>33</v>
      </c>
      <c r="C41" s="17">
        <v>6000</v>
      </c>
      <c r="D41" s="18"/>
      <c r="E41" s="19"/>
      <c r="F41" s="11">
        <f>SUM(C41:E41)</f>
        <v>6000</v>
      </c>
    </row>
    <row r="42" spans="1:10" ht="17.399999999999999" thickBot="1" x14ac:dyDescent="0.45">
      <c r="A42" s="39" t="s">
        <v>42</v>
      </c>
      <c r="B42" s="12"/>
      <c r="C42" s="13">
        <f>SUM(C40:C41)</f>
        <v>6300</v>
      </c>
      <c r="D42" s="14">
        <f>SUM(D40:D41)</f>
        <v>300</v>
      </c>
      <c r="E42" s="15">
        <f>SUM(E40:E41)</f>
        <v>300</v>
      </c>
      <c r="F42" s="29">
        <f>SUM(C42:E42)</f>
        <v>6900</v>
      </c>
    </row>
    <row r="43" spans="1:10" ht="17.399999999999999" thickTop="1" x14ac:dyDescent="0.4">
      <c r="A43" s="38"/>
      <c r="B43" s="16" t="s">
        <v>39</v>
      </c>
      <c r="C43" s="17">
        <v>300</v>
      </c>
      <c r="D43" s="18">
        <v>400</v>
      </c>
      <c r="E43" s="19">
        <v>500</v>
      </c>
      <c r="F43" s="11">
        <f>SUM(C43:E43)</f>
        <v>1200</v>
      </c>
    </row>
    <row r="44" spans="1:10" ht="17.399999999999999" thickBot="1" x14ac:dyDescent="0.45">
      <c r="A44" s="40"/>
      <c r="B44" s="16" t="s">
        <v>20</v>
      </c>
      <c r="C44" s="17">
        <v>1000</v>
      </c>
      <c r="D44" s="18">
        <v>1500</v>
      </c>
      <c r="E44" s="19">
        <v>2000</v>
      </c>
      <c r="F44" s="11">
        <f>SUM(C44:E44)</f>
        <v>4500</v>
      </c>
    </row>
    <row r="45" spans="1:10" ht="17.399999999999999" thickBot="1" x14ac:dyDescent="0.45">
      <c r="A45" s="41" t="s">
        <v>41</v>
      </c>
      <c r="B45" s="22"/>
      <c r="C45" s="23">
        <f>SUM(C43:C44)</f>
        <v>1300</v>
      </c>
      <c r="D45" s="24">
        <f>SUM(D43:D44)</f>
        <v>1900</v>
      </c>
      <c r="E45" s="25">
        <f>SUM(E43:E44)</f>
        <v>2500</v>
      </c>
      <c r="F45" s="29">
        <f>SUM(C45:E45)</f>
        <v>5700</v>
      </c>
    </row>
    <row r="46" spans="1:10" ht="17.399999999999999" thickBot="1" x14ac:dyDescent="0.45">
      <c r="A46" s="42" t="s">
        <v>40</v>
      </c>
      <c r="B46" s="26"/>
      <c r="C46" s="27">
        <f>C6+C19+C24+C25+C26+C27+C30+C33+C39+C42+C45</f>
        <v>39460</v>
      </c>
      <c r="D46" s="27">
        <f>D6+D19+D24+D25+D26+D27+D30+D33+D39+D42+D45</f>
        <v>14950</v>
      </c>
      <c r="E46" s="28">
        <f>E6+E19+E24+E25+E26+E27+E30+E33+E39+E42+E45</f>
        <v>16350</v>
      </c>
      <c r="F46" s="29">
        <f>SUM(C46:E46)</f>
        <v>70760</v>
      </c>
    </row>
    <row r="47" spans="1:10" ht="17.399999999999999" thickBot="1" x14ac:dyDescent="0.45">
      <c r="A47" s="51" t="s">
        <v>44</v>
      </c>
      <c r="B47" s="52"/>
      <c r="C47" s="53"/>
      <c r="D47" s="54"/>
      <c r="E47" s="55">
        <f>C46+D46+E46</f>
        <v>70760</v>
      </c>
      <c r="F47" s="57"/>
    </row>
  </sheetData>
  <pageMargins left="0.7" right="0.7" top="0.75" bottom="0.75" header="0.3" footer="0.3"/>
  <pageSetup paperSize="9" orientation="portrait" horizontalDpi="2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N36"/>
  <sheetViews>
    <sheetView tabSelected="1" zoomScale="70" zoomScaleNormal="70" workbookViewId="0">
      <selection activeCell="G16" sqref="G16"/>
    </sheetView>
  </sheetViews>
  <sheetFormatPr defaultRowHeight="14.4" x14ac:dyDescent="0.3"/>
  <cols>
    <col min="1" max="1" width="44.6640625" customWidth="1"/>
    <col min="2" max="13" width="15.33203125" customWidth="1"/>
    <col min="14" max="14" width="17.44140625" customWidth="1"/>
  </cols>
  <sheetData>
    <row r="1" spans="1:14" ht="15" thickBot="1" x14ac:dyDescent="0.35"/>
    <row r="2" spans="1:14" ht="34.200000000000003" thickTop="1" x14ac:dyDescent="0.4">
      <c r="A2" s="58"/>
      <c r="B2" s="59" t="s">
        <v>48</v>
      </c>
      <c r="C2" s="60" t="s">
        <v>49</v>
      </c>
      <c r="D2" s="59" t="s">
        <v>50</v>
      </c>
      <c r="E2" s="60" t="s">
        <v>51</v>
      </c>
      <c r="F2" s="59" t="s">
        <v>48</v>
      </c>
      <c r="G2" s="60" t="s">
        <v>49</v>
      </c>
      <c r="H2" s="59" t="s">
        <v>50</v>
      </c>
      <c r="I2" s="60" t="s">
        <v>51</v>
      </c>
      <c r="J2" s="59" t="s">
        <v>48</v>
      </c>
      <c r="K2" s="60" t="s">
        <v>49</v>
      </c>
      <c r="L2" s="59" t="s">
        <v>50</v>
      </c>
      <c r="M2" s="60" t="s">
        <v>51</v>
      </c>
      <c r="N2" s="61" t="s">
        <v>52</v>
      </c>
    </row>
    <row r="3" spans="1:14" ht="17.399999999999999" thickBot="1" x14ac:dyDescent="0.45">
      <c r="A3" s="62" t="s">
        <v>53</v>
      </c>
      <c r="B3" s="63">
        <f>15000*3</f>
        <v>45000</v>
      </c>
      <c r="C3" s="64">
        <v>70000</v>
      </c>
      <c r="D3" s="64">
        <v>60000</v>
      </c>
      <c r="E3" s="65">
        <v>100000</v>
      </c>
      <c r="F3" s="63">
        <v>90000</v>
      </c>
      <c r="G3" s="64">
        <v>130000</v>
      </c>
      <c r="H3" s="63">
        <v>150000</v>
      </c>
      <c r="I3" s="65">
        <v>160000</v>
      </c>
      <c r="J3" s="63">
        <v>190000</v>
      </c>
      <c r="K3" s="63">
        <v>300000</v>
      </c>
      <c r="L3" s="64">
        <v>400000</v>
      </c>
      <c r="M3" s="65">
        <v>500000</v>
      </c>
      <c r="N3" s="66">
        <f>SUM(B3:M3)</f>
        <v>2195000</v>
      </c>
    </row>
    <row r="4" spans="1:14" ht="17.399999999999999" thickTop="1" x14ac:dyDescent="0.4">
      <c r="A4" s="67" t="s">
        <v>54</v>
      </c>
      <c r="B4" s="68">
        <v>7000</v>
      </c>
      <c r="C4" s="69">
        <f>'[1]HOP Eta. X2'!F18</f>
        <v>35913</v>
      </c>
      <c r="D4" s="69">
        <v>5000</v>
      </c>
      <c r="E4" s="70">
        <v>6000</v>
      </c>
      <c r="F4" s="68">
        <v>36000</v>
      </c>
      <c r="G4" s="69">
        <v>7000</v>
      </c>
      <c r="H4" s="68">
        <v>40000</v>
      </c>
      <c r="I4" s="70">
        <v>3000</v>
      </c>
      <c r="J4" s="68">
        <v>3000</v>
      </c>
      <c r="K4" s="68">
        <v>5000</v>
      </c>
      <c r="L4" s="69">
        <v>50000</v>
      </c>
      <c r="M4" s="70">
        <v>7000</v>
      </c>
      <c r="N4" s="71">
        <f>SUM(B4:M4)</f>
        <v>204913</v>
      </c>
    </row>
    <row r="5" spans="1:14" ht="16.8" x14ac:dyDescent="0.4">
      <c r="A5" s="72" t="s">
        <v>0</v>
      </c>
      <c r="B5" s="68">
        <v>0</v>
      </c>
      <c r="C5" s="69">
        <v>0</v>
      </c>
      <c r="D5" s="69">
        <v>0</v>
      </c>
      <c r="E5" s="70">
        <v>0</v>
      </c>
      <c r="F5" s="68">
        <v>0</v>
      </c>
      <c r="G5" s="69">
        <v>0</v>
      </c>
      <c r="H5" s="68">
        <v>0</v>
      </c>
      <c r="I5" s="70">
        <v>0</v>
      </c>
      <c r="J5" s="68">
        <f>'[1]HOP Eta. Mand'!F10</f>
        <v>40500</v>
      </c>
      <c r="K5" s="68">
        <v>0</v>
      </c>
      <c r="L5" s="69">
        <v>0</v>
      </c>
      <c r="M5" s="70">
        <v>43000</v>
      </c>
      <c r="N5" s="71">
        <f t="shared" ref="N5:N10" si="0">SUM(B5:M5)</f>
        <v>83500</v>
      </c>
    </row>
    <row r="6" spans="1:14" ht="16.8" x14ac:dyDescent="0.4">
      <c r="A6" s="73" t="s">
        <v>55</v>
      </c>
      <c r="B6" s="74">
        <v>500</v>
      </c>
      <c r="C6" s="75">
        <f>'[1]HOP Eta. X2'!C23</f>
        <v>10000</v>
      </c>
      <c r="D6" s="75">
        <v>800</v>
      </c>
      <c r="E6" s="76">
        <v>1000</v>
      </c>
      <c r="F6" s="74">
        <v>1300</v>
      </c>
      <c r="G6" s="75">
        <v>1500</v>
      </c>
      <c r="H6" s="74">
        <v>2000</v>
      </c>
      <c r="I6" s="76">
        <v>2200</v>
      </c>
      <c r="J6" s="74">
        <f>'[1]HOP Eta. Mand'!F14</f>
        <v>6500</v>
      </c>
      <c r="K6" s="74">
        <v>2000</v>
      </c>
      <c r="L6" s="75">
        <v>3000</v>
      </c>
      <c r="M6" s="76">
        <v>7000</v>
      </c>
      <c r="N6" s="71">
        <f t="shared" si="0"/>
        <v>37800</v>
      </c>
    </row>
    <row r="7" spans="1:14" ht="16.8" x14ac:dyDescent="0.4">
      <c r="A7" s="77" t="s">
        <v>23</v>
      </c>
      <c r="B7" s="74">
        <v>6000</v>
      </c>
      <c r="C7" s="75">
        <f>'[1]HOP Eta. X2'!F26+3000</f>
        <v>13000</v>
      </c>
      <c r="D7" s="75">
        <v>11000</v>
      </c>
      <c r="E7" s="76">
        <v>14000</v>
      </c>
      <c r="F7" s="74">
        <v>15000</v>
      </c>
      <c r="G7" s="75">
        <v>16000</v>
      </c>
      <c r="H7" s="74">
        <v>19000</v>
      </c>
      <c r="I7" s="76">
        <v>21000</v>
      </c>
      <c r="J7" s="74">
        <f>'[1]HOP Eta. Mand'!F17</f>
        <v>21000</v>
      </c>
      <c r="K7" s="74">
        <f>30000</f>
        <v>30000</v>
      </c>
      <c r="L7" s="75">
        <v>40000</v>
      </c>
      <c r="M7" s="76">
        <v>50000</v>
      </c>
      <c r="N7" s="71">
        <f t="shared" si="0"/>
        <v>256000</v>
      </c>
    </row>
    <row r="8" spans="1:14" ht="16.8" x14ac:dyDescent="0.4">
      <c r="A8" s="78" t="s">
        <v>56</v>
      </c>
      <c r="B8" s="79">
        <v>1000</v>
      </c>
      <c r="C8" s="79">
        <f>'[1]HOP Eta. X2'!F42</f>
        <v>4500</v>
      </c>
      <c r="D8" s="79">
        <v>1200</v>
      </c>
      <c r="E8" s="80">
        <v>1300</v>
      </c>
      <c r="F8" s="81">
        <v>1500</v>
      </c>
      <c r="G8" s="79">
        <v>1200</v>
      </c>
      <c r="H8" s="81">
        <v>1500</v>
      </c>
      <c r="I8" s="80">
        <v>3000</v>
      </c>
      <c r="J8" s="81">
        <v>5000</v>
      </c>
      <c r="K8" s="81">
        <v>1000</v>
      </c>
      <c r="L8" s="79">
        <v>1000</v>
      </c>
      <c r="M8" s="80">
        <v>1000</v>
      </c>
      <c r="N8" s="71">
        <f t="shared" si="0"/>
        <v>23200</v>
      </c>
    </row>
    <row r="9" spans="1:14" ht="16.8" x14ac:dyDescent="0.4">
      <c r="A9" s="82" t="s">
        <v>3</v>
      </c>
      <c r="B9" s="69">
        <f>360*3+1000</f>
        <v>2080</v>
      </c>
      <c r="C9" s="83">
        <f>'[1]HOP Eta. X2'!F4</f>
        <v>1080</v>
      </c>
      <c r="D9" s="83">
        <f t="shared" ref="D9:L9" si="1">360*3</f>
        <v>1080</v>
      </c>
      <c r="E9" s="84">
        <f t="shared" si="1"/>
        <v>1080</v>
      </c>
      <c r="F9" s="85">
        <f>360*3+1000</f>
        <v>2080</v>
      </c>
      <c r="G9" s="83">
        <f t="shared" si="1"/>
        <v>1080</v>
      </c>
      <c r="H9" s="85">
        <f t="shared" si="1"/>
        <v>1080</v>
      </c>
      <c r="I9" s="84">
        <f t="shared" si="1"/>
        <v>1080</v>
      </c>
      <c r="J9" s="85">
        <f>360*3+1000</f>
        <v>2080</v>
      </c>
      <c r="K9" s="85">
        <f t="shared" si="1"/>
        <v>1080</v>
      </c>
      <c r="L9" s="83">
        <f t="shared" si="1"/>
        <v>1080</v>
      </c>
      <c r="M9" s="84">
        <f>L9</f>
        <v>1080</v>
      </c>
      <c r="N9" s="71">
        <f t="shared" si="0"/>
        <v>15960</v>
      </c>
    </row>
    <row r="10" spans="1:14" ht="16.8" x14ac:dyDescent="0.4">
      <c r="A10" s="82" t="s">
        <v>57</v>
      </c>
      <c r="B10" s="86">
        <v>0</v>
      </c>
      <c r="C10" s="83">
        <v>0</v>
      </c>
      <c r="D10" s="83">
        <v>14600</v>
      </c>
      <c r="E10" s="84">
        <v>0</v>
      </c>
      <c r="F10" s="85">
        <v>0</v>
      </c>
      <c r="G10" s="83">
        <v>0</v>
      </c>
      <c r="H10" s="85">
        <v>0</v>
      </c>
      <c r="I10" s="84">
        <v>0</v>
      </c>
      <c r="J10" s="85">
        <v>0</v>
      </c>
      <c r="K10" s="85">
        <v>0</v>
      </c>
      <c r="L10" s="83">
        <v>0</v>
      </c>
      <c r="M10" s="84">
        <v>0</v>
      </c>
      <c r="N10" s="71">
        <f t="shared" si="0"/>
        <v>14600</v>
      </c>
    </row>
    <row r="11" spans="1:14" ht="17.399999999999999" thickBot="1" x14ac:dyDescent="0.45">
      <c r="A11" s="62" t="s">
        <v>58</v>
      </c>
      <c r="B11" s="63">
        <f t="shared" ref="B11:N11" si="2">SUM(B4:B10)</f>
        <v>16580</v>
      </c>
      <c r="C11" s="64">
        <f t="shared" si="2"/>
        <v>64493</v>
      </c>
      <c r="D11" s="64">
        <f t="shared" si="2"/>
        <v>33680</v>
      </c>
      <c r="E11" s="65">
        <f t="shared" si="2"/>
        <v>23380</v>
      </c>
      <c r="F11" s="63">
        <f t="shared" si="2"/>
        <v>55880</v>
      </c>
      <c r="G11" s="64">
        <f t="shared" si="2"/>
        <v>26780</v>
      </c>
      <c r="H11" s="63">
        <f t="shared" si="2"/>
        <v>63580</v>
      </c>
      <c r="I11" s="65">
        <f t="shared" si="2"/>
        <v>30280</v>
      </c>
      <c r="J11" s="63">
        <f t="shared" si="2"/>
        <v>78080</v>
      </c>
      <c r="K11" s="63">
        <f t="shared" si="2"/>
        <v>39080</v>
      </c>
      <c r="L11" s="64">
        <f t="shared" si="2"/>
        <v>95080</v>
      </c>
      <c r="M11" s="65">
        <f t="shared" si="2"/>
        <v>109080</v>
      </c>
      <c r="N11" s="66">
        <f t="shared" si="2"/>
        <v>635973</v>
      </c>
    </row>
    <row r="12" spans="1:14" ht="18" thickTop="1" thickBot="1" x14ac:dyDescent="0.45">
      <c r="A12" s="87" t="s">
        <v>59</v>
      </c>
      <c r="B12" s="88">
        <f t="shared" ref="B12:N12" si="3">B3-B11</f>
        <v>28420</v>
      </c>
      <c r="C12" s="89">
        <f t="shared" si="3"/>
        <v>5507</v>
      </c>
      <c r="D12" s="89">
        <f t="shared" si="3"/>
        <v>26320</v>
      </c>
      <c r="E12" s="90">
        <f t="shared" si="3"/>
        <v>76620</v>
      </c>
      <c r="F12" s="88">
        <f t="shared" si="3"/>
        <v>34120</v>
      </c>
      <c r="G12" s="89">
        <f t="shared" si="3"/>
        <v>103220</v>
      </c>
      <c r="H12" s="88">
        <f t="shared" si="3"/>
        <v>86420</v>
      </c>
      <c r="I12" s="90">
        <f t="shared" si="3"/>
        <v>129720</v>
      </c>
      <c r="J12" s="88">
        <f t="shared" si="3"/>
        <v>111920</v>
      </c>
      <c r="K12" s="88">
        <f t="shared" si="3"/>
        <v>260920</v>
      </c>
      <c r="L12" s="89">
        <f t="shared" si="3"/>
        <v>304920</v>
      </c>
      <c r="M12" s="90">
        <f t="shared" si="3"/>
        <v>390920</v>
      </c>
      <c r="N12" s="91">
        <f t="shared" si="3"/>
        <v>1559027</v>
      </c>
    </row>
    <row r="13" spans="1:14" ht="17.399999999999999" thickTop="1" x14ac:dyDescent="0.4">
      <c r="A13" s="72" t="s">
        <v>60</v>
      </c>
      <c r="B13" s="68">
        <v>5000</v>
      </c>
      <c r="C13" s="69">
        <v>5000</v>
      </c>
      <c r="D13" s="69">
        <v>10000</v>
      </c>
      <c r="E13" s="80">
        <v>10000</v>
      </c>
      <c r="F13" s="81">
        <v>12000</v>
      </c>
      <c r="G13" s="92">
        <v>12000</v>
      </c>
      <c r="H13" s="81">
        <v>15000</v>
      </c>
      <c r="I13" s="80">
        <v>15000</v>
      </c>
      <c r="J13" s="93">
        <v>20000</v>
      </c>
      <c r="K13" s="81">
        <v>20000</v>
      </c>
      <c r="L13" s="79">
        <v>30000</v>
      </c>
      <c r="M13" s="94">
        <v>40000</v>
      </c>
      <c r="N13" s="71">
        <f t="shared" ref="N13:N29" si="4">SUM(B13:M13)</f>
        <v>194000</v>
      </c>
    </row>
    <row r="14" spans="1:14" ht="16.8" x14ac:dyDescent="0.4">
      <c r="A14" s="78" t="s">
        <v>61</v>
      </c>
      <c r="B14" s="68">
        <v>0</v>
      </c>
      <c r="C14" s="79">
        <v>0</v>
      </c>
      <c r="D14" s="79">
        <v>0</v>
      </c>
      <c r="E14" s="80">
        <v>13773</v>
      </c>
      <c r="F14" s="81">
        <f t="shared" ref="F14:M14" si="5">E14</f>
        <v>13773</v>
      </c>
      <c r="G14" s="79">
        <f t="shared" si="5"/>
        <v>13773</v>
      </c>
      <c r="H14" s="81">
        <f t="shared" si="5"/>
        <v>13773</v>
      </c>
      <c r="I14" s="80">
        <f t="shared" si="5"/>
        <v>13773</v>
      </c>
      <c r="J14" s="81">
        <f t="shared" si="5"/>
        <v>13773</v>
      </c>
      <c r="K14" s="81">
        <f t="shared" si="5"/>
        <v>13773</v>
      </c>
      <c r="L14" s="79">
        <f t="shared" si="5"/>
        <v>13773</v>
      </c>
      <c r="M14" s="80">
        <f t="shared" si="5"/>
        <v>13773</v>
      </c>
      <c r="N14" s="95">
        <f t="shared" si="4"/>
        <v>123957</v>
      </c>
    </row>
    <row r="15" spans="1:14" ht="16.8" x14ac:dyDescent="0.4">
      <c r="A15" s="78" t="s">
        <v>62</v>
      </c>
      <c r="B15" s="68">
        <v>0</v>
      </c>
      <c r="C15" s="79">
        <v>300</v>
      </c>
      <c r="D15" s="79">
        <f>C15</f>
        <v>300</v>
      </c>
      <c r="E15" s="80">
        <f>D15</f>
        <v>300</v>
      </c>
      <c r="F15" s="81">
        <f>E15</f>
        <v>300</v>
      </c>
      <c r="G15" s="79">
        <f>F15</f>
        <v>300</v>
      </c>
      <c r="H15" s="81">
        <v>500</v>
      </c>
      <c r="I15" s="80">
        <f>H15</f>
        <v>500</v>
      </c>
      <c r="J15" s="81">
        <f>H15</f>
        <v>500</v>
      </c>
      <c r="K15" s="81">
        <v>500</v>
      </c>
      <c r="L15" s="79">
        <v>500</v>
      </c>
      <c r="M15" s="80">
        <v>500</v>
      </c>
      <c r="N15" s="95">
        <f t="shared" si="4"/>
        <v>4500</v>
      </c>
    </row>
    <row r="16" spans="1:14" ht="16.8" x14ac:dyDescent="0.4">
      <c r="A16" s="78" t="s">
        <v>63</v>
      </c>
      <c r="B16" s="68">
        <v>0</v>
      </c>
      <c r="C16" s="79">
        <f>'[1]HOP Eta. X2'!F40</f>
        <v>900</v>
      </c>
      <c r="D16" s="79">
        <v>1000</v>
      </c>
      <c r="E16" s="80">
        <v>1200</v>
      </c>
      <c r="F16" s="81">
        <v>1200</v>
      </c>
      <c r="G16" s="79">
        <v>1400</v>
      </c>
      <c r="H16" s="81">
        <v>1700</v>
      </c>
      <c r="I16" s="80">
        <v>2000</v>
      </c>
      <c r="J16" s="81">
        <v>3000</v>
      </c>
      <c r="K16" s="81">
        <v>2000</v>
      </c>
      <c r="L16" s="79">
        <v>2200</v>
      </c>
      <c r="M16" s="80">
        <v>2200</v>
      </c>
      <c r="N16" s="95">
        <f t="shared" si="4"/>
        <v>18800</v>
      </c>
    </row>
    <row r="17" spans="1:14" ht="16.8" x14ac:dyDescent="0.4">
      <c r="A17" s="78" t="s">
        <v>64</v>
      </c>
      <c r="B17" s="68">
        <v>0</v>
      </c>
      <c r="C17" s="79">
        <f>'[1]HOP Eta. X2'!F28</f>
        <v>1000</v>
      </c>
      <c r="D17" s="79">
        <v>500</v>
      </c>
      <c r="E17" s="80">
        <v>500</v>
      </c>
      <c r="F17" s="81">
        <v>500</v>
      </c>
      <c r="G17" s="79">
        <f>F17</f>
        <v>500</v>
      </c>
      <c r="H17" s="81">
        <f>G17</f>
        <v>500</v>
      </c>
      <c r="I17" s="80">
        <f>H17</f>
        <v>500</v>
      </c>
      <c r="J17" s="81">
        <f>'[1]HOP Eta. Mand'!F19</f>
        <v>4000</v>
      </c>
      <c r="K17" s="81">
        <v>400</v>
      </c>
      <c r="L17" s="79">
        <f>500</f>
        <v>500</v>
      </c>
      <c r="M17" s="80">
        <f>L17</f>
        <v>500</v>
      </c>
      <c r="N17" s="95">
        <f t="shared" si="4"/>
        <v>9400</v>
      </c>
    </row>
    <row r="18" spans="1:14" ht="16.8" x14ac:dyDescent="0.4">
      <c r="A18" s="78" t="s">
        <v>65</v>
      </c>
      <c r="B18" s="68">
        <v>0</v>
      </c>
      <c r="C18" s="79">
        <v>0</v>
      </c>
      <c r="D18" s="79">
        <v>0</v>
      </c>
      <c r="E18" s="80">
        <v>6000</v>
      </c>
      <c r="F18" s="81">
        <v>0</v>
      </c>
      <c r="G18" s="79">
        <v>0</v>
      </c>
      <c r="H18" s="81">
        <v>0</v>
      </c>
      <c r="I18" s="80">
        <v>0</v>
      </c>
      <c r="J18" s="81">
        <v>0</v>
      </c>
      <c r="K18" s="81">
        <v>0</v>
      </c>
      <c r="L18" s="79">
        <v>0</v>
      </c>
      <c r="M18" s="80">
        <v>0</v>
      </c>
      <c r="N18" s="95">
        <f t="shared" si="4"/>
        <v>6000</v>
      </c>
    </row>
    <row r="19" spans="1:14" ht="16.8" x14ac:dyDescent="0.4">
      <c r="A19" s="78" t="s">
        <v>66</v>
      </c>
      <c r="B19" s="68">
        <v>0</v>
      </c>
      <c r="C19" s="79">
        <v>500</v>
      </c>
      <c r="D19" s="79">
        <f t="shared" ref="D19:M19" si="6">C19</f>
        <v>500</v>
      </c>
      <c r="E19" s="80">
        <f t="shared" si="6"/>
        <v>500</v>
      </c>
      <c r="F19" s="81">
        <f t="shared" si="6"/>
        <v>500</v>
      </c>
      <c r="G19" s="79">
        <f t="shared" si="6"/>
        <v>500</v>
      </c>
      <c r="H19" s="81">
        <f t="shared" si="6"/>
        <v>500</v>
      </c>
      <c r="I19" s="80">
        <f t="shared" si="6"/>
        <v>500</v>
      </c>
      <c r="J19" s="81">
        <f t="shared" si="6"/>
        <v>500</v>
      </c>
      <c r="K19" s="81">
        <f t="shared" si="6"/>
        <v>500</v>
      </c>
      <c r="L19" s="79">
        <f t="shared" si="6"/>
        <v>500</v>
      </c>
      <c r="M19" s="80">
        <f t="shared" si="6"/>
        <v>500</v>
      </c>
      <c r="N19" s="95">
        <f t="shared" si="4"/>
        <v>5500</v>
      </c>
    </row>
    <row r="20" spans="1:14" ht="16.8" x14ac:dyDescent="0.4">
      <c r="A20" s="78" t="s">
        <v>67</v>
      </c>
      <c r="B20" s="68">
        <v>0</v>
      </c>
      <c r="C20" s="79">
        <f>'[1]HOP Eta. X2'!C3</f>
        <v>2500</v>
      </c>
      <c r="D20" s="79">
        <f>C20</f>
        <v>2500</v>
      </c>
      <c r="E20" s="80">
        <f>D20</f>
        <v>2500</v>
      </c>
      <c r="F20" s="81">
        <f>E20</f>
        <v>2500</v>
      </c>
      <c r="G20" s="79">
        <f>F20</f>
        <v>2500</v>
      </c>
      <c r="H20" s="81">
        <f>G20</f>
        <v>2500</v>
      </c>
      <c r="I20" s="80">
        <v>2700</v>
      </c>
      <c r="J20" s="81">
        <f>'[1]HOP Eta. Mand'!F3+'[1]HOP Eta. Mand'!F5</f>
        <v>8700</v>
      </c>
      <c r="K20" s="81">
        <f>I20</f>
        <v>2700</v>
      </c>
      <c r="L20" s="79">
        <f>K20</f>
        <v>2700</v>
      </c>
      <c r="M20" s="80">
        <f>L20</f>
        <v>2700</v>
      </c>
      <c r="N20" s="95">
        <f t="shared" si="4"/>
        <v>34500</v>
      </c>
    </row>
    <row r="21" spans="1:14" ht="16.8" x14ac:dyDescent="0.4">
      <c r="A21" s="78" t="s">
        <v>68</v>
      </c>
      <c r="B21" s="68">
        <v>0</v>
      </c>
      <c r="C21" s="79">
        <f>'[1]HOP Eta. X2'!F37</f>
        <v>8500</v>
      </c>
      <c r="D21" s="79">
        <v>5000</v>
      </c>
      <c r="E21" s="80">
        <v>6000</v>
      </c>
      <c r="F21" s="81">
        <v>7000</v>
      </c>
      <c r="G21" s="79">
        <v>7000</v>
      </c>
      <c r="H21" s="81">
        <v>8000</v>
      </c>
      <c r="I21" s="80">
        <v>9000</v>
      </c>
      <c r="J21" s="81">
        <f>'[1]HOP Eta. Mand'!F31</f>
        <v>38500</v>
      </c>
      <c r="K21" s="81">
        <v>35000</v>
      </c>
      <c r="L21" s="79">
        <v>40000</v>
      </c>
      <c r="M21" s="80">
        <v>40000</v>
      </c>
      <c r="N21" s="95">
        <f t="shared" si="4"/>
        <v>204000</v>
      </c>
    </row>
    <row r="22" spans="1:14" ht="16.8" x14ac:dyDescent="0.4">
      <c r="A22" s="78" t="s">
        <v>39</v>
      </c>
      <c r="B22" s="68">
        <v>0</v>
      </c>
      <c r="C22" s="79">
        <f>'[1]HOP Eta. X2'!F41</f>
        <v>1200</v>
      </c>
      <c r="D22" s="79">
        <v>1000</v>
      </c>
      <c r="E22" s="80">
        <f>D22</f>
        <v>1000</v>
      </c>
      <c r="F22" s="81">
        <f>E22</f>
        <v>1000</v>
      </c>
      <c r="G22" s="79">
        <f>F22</f>
        <v>1000</v>
      </c>
      <c r="H22" s="81">
        <f>G22</f>
        <v>1000</v>
      </c>
      <c r="I22" s="80">
        <f>H22</f>
        <v>1000</v>
      </c>
      <c r="J22" s="81">
        <f>'[1]HOP Eta. Mand'!F35</f>
        <v>3000</v>
      </c>
      <c r="K22" s="81">
        <f>I22</f>
        <v>1000</v>
      </c>
      <c r="L22" s="79">
        <f>K22</f>
        <v>1000</v>
      </c>
      <c r="M22" s="80">
        <f>L22</f>
        <v>1000</v>
      </c>
      <c r="N22" s="95">
        <f t="shared" si="4"/>
        <v>13200</v>
      </c>
    </row>
    <row r="23" spans="1:14" ht="16.8" x14ac:dyDescent="0.4">
      <c r="A23" s="77" t="s">
        <v>69</v>
      </c>
      <c r="B23" s="68">
        <f>C23</f>
        <v>400</v>
      </c>
      <c r="C23" s="79">
        <f>'[1]HOP Eta. X2'!F25</f>
        <v>400</v>
      </c>
      <c r="D23" s="79">
        <f t="shared" ref="D23:M23" si="7">C23</f>
        <v>400</v>
      </c>
      <c r="E23" s="80">
        <f t="shared" si="7"/>
        <v>400</v>
      </c>
      <c r="F23" s="81">
        <f t="shared" si="7"/>
        <v>400</v>
      </c>
      <c r="G23" s="79">
        <f t="shared" si="7"/>
        <v>400</v>
      </c>
      <c r="H23" s="81">
        <f t="shared" si="7"/>
        <v>400</v>
      </c>
      <c r="I23" s="80">
        <f t="shared" si="7"/>
        <v>400</v>
      </c>
      <c r="J23" s="81">
        <f t="shared" si="7"/>
        <v>400</v>
      </c>
      <c r="K23" s="81">
        <f t="shared" si="7"/>
        <v>400</v>
      </c>
      <c r="L23" s="79">
        <f t="shared" si="7"/>
        <v>400</v>
      </c>
      <c r="M23" s="80">
        <f t="shared" si="7"/>
        <v>400</v>
      </c>
      <c r="N23" s="95">
        <f t="shared" si="4"/>
        <v>4800</v>
      </c>
    </row>
    <row r="24" spans="1:14" ht="16.8" x14ac:dyDescent="0.4">
      <c r="A24" s="78" t="s">
        <v>33</v>
      </c>
      <c r="B24" s="68">
        <v>0</v>
      </c>
      <c r="C24" s="79">
        <v>0</v>
      </c>
      <c r="D24" s="79">
        <v>0</v>
      </c>
      <c r="E24" s="80">
        <v>0</v>
      </c>
      <c r="F24" s="81">
        <v>0</v>
      </c>
      <c r="G24" s="79">
        <v>2000</v>
      </c>
      <c r="H24" s="81">
        <f>G24</f>
        <v>2000</v>
      </c>
      <c r="I24" s="80">
        <f>H24</f>
        <v>2000</v>
      </c>
      <c r="J24" s="81">
        <f>'[1]HOP Eta. Mand'!F36</f>
        <v>3000</v>
      </c>
      <c r="K24" s="81">
        <f>J24</f>
        <v>3000</v>
      </c>
      <c r="L24" s="79">
        <f>K24</f>
        <v>3000</v>
      </c>
      <c r="M24" s="80">
        <f>L24</f>
        <v>3000</v>
      </c>
      <c r="N24" s="95">
        <f t="shared" si="4"/>
        <v>18000</v>
      </c>
    </row>
    <row r="25" spans="1:14" ht="16.8" x14ac:dyDescent="0.4">
      <c r="A25" s="78" t="s">
        <v>70</v>
      </c>
      <c r="B25" s="68">
        <v>0</v>
      </c>
      <c r="C25" s="79">
        <v>0</v>
      </c>
      <c r="D25" s="79">
        <v>0</v>
      </c>
      <c r="E25" s="80">
        <v>0</v>
      </c>
      <c r="F25" s="81">
        <v>500</v>
      </c>
      <c r="G25" s="79">
        <v>0</v>
      </c>
      <c r="H25" s="81">
        <v>500</v>
      </c>
      <c r="I25" s="80">
        <v>0</v>
      </c>
      <c r="J25" s="81">
        <v>1000</v>
      </c>
      <c r="K25" s="81">
        <v>0</v>
      </c>
      <c r="L25" s="79">
        <v>1000</v>
      </c>
      <c r="M25" s="80">
        <v>0</v>
      </c>
      <c r="N25" s="95">
        <f t="shared" si="4"/>
        <v>3000</v>
      </c>
    </row>
    <row r="26" spans="1:14" ht="16.8" x14ac:dyDescent="0.4">
      <c r="A26" s="78" t="s">
        <v>71</v>
      </c>
      <c r="B26" s="68">
        <v>0</v>
      </c>
      <c r="C26" s="79">
        <v>0</v>
      </c>
      <c r="D26" s="79">
        <v>0</v>
      </c>
      <c r="E26" s="80">
        <v>1000</v>
      </c>
      <c r="F26" s="81">
        <f>E26</f>
        <v>1000</v>
      </c>
      <c r="G26" s="79">
        <f>F26</f>
        <v>1000</v>
      </c>
      <c r="H26" s="81">
        <v>1500</v>
      </c>
      <c r="I26" s="80">
        <f>H26</f>
        <v>1500</v>
      </c>
      <c r="J26" s="81">
        <f>I26</f>
        <v>1500</v>
      </c>
      <c r="K26" s="81">
        <v>2000</v>
      </c>
      <c r="L26" s="79">
        <f>K26</f>
        <v>2000</v>
      </c>
      <c r="M26" s="80">
        <f>L26</f>
        <v>2000</v>
      </c>
      <c r="N26" s="95">
        <f t="shared" si="4"/>
        <v>13500</v>
      </c>
    </row>
    <row r="27" spans="1:14" ht="16.8" x14ac:dyDescent="0.4">
      <c r="A27" s="78" t="s">
        <v>72</v>
      </c>
      <c r="B27" s="68">
        <v>0</v>
      </c>
      <c r="C27" s="79">
        <v>700</v>
      </c>
      <c r="D27" s="79">
        <v>500</v>
      </c>
      <c r="E27" s="80">
        <v>500</v>
      </c>
      <c r="F27" s="81">
        <v>500</v>
      </c>
      <c r="G27" s="79">
        <v>500</v>
      </c>
      <c r="H27" s="81">
        <v>500</v>
      </c>
      <c r="I27" s="80">
        <v>500</v>
      </c>
      <c r="J27" s="81">
        <v>500</v>
      </c>
      <c r="K27" s="81">
        <v>500</v>
      </c>
      <c r="L27" s="79">
        <v>500</v>
      </c>
      <c r="M27" s="80">
        <v>500</v>
      </c>
      <c r="N27" s="95">
        <f t="shared" si="4"/>
        <v>5700</v>
      </c>
    </row>
    <row r="28" spans="1:14" ht="16.8" x14ac:dyDescent="0.4">
      <c r="A28" s="78" t="s">
        <v>73</v>
      </c>
      <c r="B28" s="68">
        <v>0</v>
      </c>
      <c r="C28" s="79">
        <f>'[1]HOP Eta. X2'!F31</f>
        <v>1150</v>
      </c>
      <c r="D28" s="79">
        <v>2500</v>
      </c>
      <c r="E28" s="80">
        <f>D28</f>
        <v>2500</v>
      </c>
      <c r="F28" s="81">
        <f>E28</f>
        <v>2500</v>
      </c>
      <c r="G28" s="79">
        <f>F28</f>
        <v>2500</v>
      </c>
      <c r="H28" s="81">
        <v>0</v>
      </c>
      <c r="I28" s="80">
        <v>0</v>
      </c>
      <c r="J28" s="81">
        <f>'[1]HOP Eta. Mand'!F23</f>
        <v>7000</v>
      </c>
      <c r="K28" s="81">
        <v>0</v>
      </c>
      <c r="L28" s="79">
        <v>0</v>
      </c>
      <c r="M28" s="80">
        <v>0</v>
      </c>
      <c r="N28" s="95">
        <f t="shared" si="4"/>
        <v>18150</v>
      </c>
    </row>
    <row r="29" spans="1:14" ht="16.8" x14ac:dyDescent="0.4">
      <c r="A29" s="77" t="s">
        <v>74</v>
      </c>
      <c r="B29" s="96">
        <v>0</v>
      </c>
      <c r="C29" s="75">
        <f>'[1]HOP Eta. X2'!F42</f>
        <v>4500</v>
      </c>
      <c r="D29" s="75">
        <v>5000</v>
      </c>
      <c r="E29" s="76">
        <v>4000</v>
      </c>
      <c r="F29" s="74">
        <v>3000</v>
      </c>
      <c r="G29" s="75">
        <v>4000</v>
      </c>
      <c r="H29" s="74">
        <v>5000</v>
      </c>
      <c r="I29" s="76">
        <v>6000</v>
      </c>
      <c r="J29" s="74">
        <f>'[1]HOP Eta. Mand'!F37</f>
        <v>3000</v>
      </c>
      <c r="K29" s="74">
        <v>4000</v>
      </c>
      <c r="L29" s="75">
        <v>5000</v>
      </c>
      <c r="M29" s="97">
        <v>5000</v>
      </c>
      <c r="N29" s="98">
        <f t="shared" si="4"/>
        <v>48500</v>
      </c>
    </row>
    <row r="30" spans="1:14" ht="17.399999999999999" thickBot="1" x14ac:dyDescent="0.45">
      <c r="A30" s="62" t="s">
        <v>75</v>
      </c>
      <c r="B30" s="99">
        <f t="shared" ref="B30:N30" si="8">SUM(B13:B29)</f>
        <v>5400</v>
      </c>
      <c r="C30" s="64">
        <f t="shared" si="8"/>
        <v>26650</v>
      </c>
      <c r="D30" s="64">
        <f t="shared" si="8"/>
        <v>29200</v>
      </c>
      <c r="E30" s="65">
        <f t="shared" si="8"/>
        <v>50173</v>
      </c>
      <c r="F30" s="63">
        <f t="shared" si="8"/>
        <v>46673</v>
      </c>
      <c r="G30" s="64">
        <f t="shared" si="8"/>
        <v>49373</v>
      </c>
      <c r="H30" s="63">
        <f t="shared" si="8"/>
        <v>53373</v>
      </c>
      <c r="I30" s="65">
        <f t="shared" si="8"/>
        <v>55373</v>
      </c>
      <c r="J30" s="63">
        <f t="shared" si="8"/>
        <v>108373</v>
      </c>
      <c r="K30" s="63">
        <f t="shared" si="8"/>
        <v>85773</v>
      </c>
      <c r="L30" s="64">
        <f t="shared" si="8"/>
        <v>103073</v>
      </c>
      <c r="M30" s="66">
        <f t="shared" si="8"/>
        <v>112073</v>
      </c>
      <c r="N30" s="66">
        <f t="shared" si="8"/>
        <v>725507</v>
      </c>
    </row>
    <row r="31" spans="1:14" ht="18" thickTop="1" thickBot="1" x14ac:dyDescent="0.45">
      <c r="A31" s="100" t="s">
        <v>76</v>
      </c>
      <c r="B31" s="101">
        <f t="shared" ref="B31:N31" si="9">B12-B30</f>
        <v>23020</v>
      </c>
      <c r="C31" s="14">
        <f t="shared" si="9"/>
        <v>-21143</v>
      </c>
      <c r="D31" s="14">
        <f t="shared" si="9"/>
        <v>-2880</v>
      </c>
      <c r="E31" s="102">
        <f t="shared" si="9"/>
        <v>26447</v>
      </c>
      <c r="F31" s="101">
        <f t="shared" si="9"/>
        <v>-12553</v>
      </c>
      <c r="G31" s="14">
        <f t="shared" si="9"/>
        <v>53847</v>
      </c>
      <c r="H31" s="101">
        <f t="shared" si="9"/>
        <v>33047</v>
      </c>
      <c r="I31" s="102">
        <f t="shared" si="9"/>
        <v>74347</v>
      </c>
      <c r="J31" s="101">
        <f t="shared" si="9"/>
        <v>3547</v>
      </c>
      <c r="K31" s="101">
        <f t="shared" si="9"/>
        <v>175147</v>
      </c>
      <c r="L31" s="14">
        <f t="shared" si="9"/>
        <v>201847</v>
      </c>
      <c r="M31" s="90">
        <f t="shared" si="9"/>
        <v>278847</v>
      </c>
      <c r="N31" s="103">
        <f t="shared" si="9"/>
        <v>833520</v>
      </c>
    </row>
    <row r="32" spans="1:14" ht="17.399999999999999" thickTop="1" x14ac:dyDescent="0.4">
      <c r="A32" s="72" t="s">
        <v>77</v>
      </c>
      <c r="B32" s="68">
        <v>0</v>
      </c>
      <c r="C32" s="69">
        <v>0</v>
      </c>
      <c r="D32" s="69">
        <v>0</v>
      </c>
      <c r="E32" s="70">
        <v>0</v>
      </c>
      <c r="F32" s="68">
        <v>0</v>
      </c>
      <c r="G32" s="69">
        <v>0</v>
      </c>
      <c r="H32" s="68">
        <v>0</v>
      </c>
      <c r="I32" s="70">
        <v>0</v>
      </c>
      <c r="J32" s="68">
        <v>0</v>
      </c>
      <c r="K32" s="68">
        <v>0</v>
      </c>
      <c r="L32" s="69">
        <v>0</v>
      </c>
      <c r="M32" s="70">
        <v>0</v>
      </c>
      <c r="N32" s="71">
        <f>SUM(B32:M32)</f>
        <v>0</v>
      </c>
    </row>
    <row r="33" spans="1:14" ht="17.399999999999999" thickBot="1" x14ac:dyDescent="0.45">
      <c r="A33" s="62" t="s">
        <v>78</v>
      </c>
      <c r="B33" s="63">
        <f>SUM(B32:B32)</f>
        <v>0</v>
      </c>
      <c r="C33" s="64">
        <f>SUM(C32:C32)</f>
        <v>0</v>
      </c>
      <c r="D33" s="64">
        <f t="shared" ref="D33:M33" si="10">SUM(D32:D32)</f>
        <v>0</v>
      </c>
      <c r="E33" s="65">
        <f t="shared" si="10"/>
        <v>0</v>
      </c>
      <c r="F33" s="63">
        <f t="shared" si="10"/>
        <v>0</v>
      </c>
      <c r="G33" s="64">
        <f t="shared" si="10"/>
        <v>0</v>
      </c>
      <c r="H33" s="63">
        <f t="shared" si="10"/>
        <v>0</v>
      </c>
      <c r="I33" s="65">
        <f t="shared" si="10"/>
        <v>0</v>
      </c>
      <c r="J33" s="63">
        <f t="shared" si="10"/>
        <v>0</v>
      </c>
      <c r="K33" s="63">
        <f t="shared" si="10"/>
        <v>0</v>
      </c>
      <c r="L33" s="64">
        <f t="shared" si="10"/>
        <v>0</v>
      </c>
      <c r="M33" s="65">
        <f t="shared" si="10"/>
        <v>0</v>
      </c>
      <c r="N33" s="66">
        <f>SUM(N32:N32)</f>
        <v>0</v>
      </c>
    </row>
    <row r="34" spans="1:14" ht="18" thickTop="1" thickBot="1" x14ac:dyDescent="0.45">
      <c r="A34" s="87" t="s">
        <v>79</v>
      </c>
      <c r="B34" s="88">
        <f t="shared" ref="B34:N34" si="11">B30+B33</f>
        <v>5400</v>
      </c>
      <c r="C34" s="89">
        <f t="shared" si="11"/>
        <v>26650</v>
      </c>
      <c r="D34" s="89">
        <f t="shared" si="11"/>
        <v>29200</v>
      </c>
      <c r="E34" s="90">
        <f t="shared" si="11"/>
        <v>50173</v>
      </c>
      <c r="F34" s="88">
        <f t="shared" si="11"/>
        <v>46673</v>
      </c>
      <c r="G34" s="89">
        <f t="shared" si="11"/>
        <v>49373</v>
      </c>
      <c r="H34" s="88">
        <f t="shared" si="11"/>
        <v>53373</v>
      </c>
      <c r="I34" s="90">
        <f t="shared" si="11"/>
        <v>55373</v>
      </c>
      <c r="J34" s="88">
        <f t="shared" si="11"/>
        <v>108373</v>
      </c>
      <c r="K34" s="88">
        <f t="shared" si="11"/>
        <v>85773</v>
      </c>
      <c r="L34" s="89">
        <f t="shared" si="11"/>
        <v>103073</v>
      </c>
      <c r="M34" s="90">
        <f t="shared" si="11"/>
        <v>112073</v>
      </c>
      <c r="N34" s="91">
        <f t="shared" si="11"/>
        <v>725507</v>
      </c>
    </row>
    <row r="35" spans="1:14" ht="18" thickTop="1" thickBot="1" x14ac:dyDescent="0.45">
      <c r="A35" s="104" t="s">
        <v>80</v>
      </c>
      <c r="B35" s="105">
        <f>B12-B34+150000</f>
        <v>173020</v>
      </c>
      <c r="C35" s="106">
        <f t="shared" ref="C35:M35" si="12">C12-C34+B35</f>
        <v>151877</v>
      </c>
      <c r="D35" s="107">
        <f t="shared" si="12"/>
        <v>148997</v>
      </c>
      <c r="E35" s="108">
        <f t="shared" si="12"/>
        <v>175444</v>
      </c>
      <c r="F35" s="106">
        <f t="shared" si="12"/>
        <v>162891</v>
      </c>
      <c r="G35" s="107">
        <f t="shared" si="12"/>
        <v>216738</v>
      </c>
      <c r="H35" s="106">
        <f t="shared" si="12"/>
        <v>249785</v>
      </c>
      <c r="I35" s="108">
        <f t="shared" si="12"/>
        <v>324132</v>
      </c>
      <c r="J35" s="106">
        <f t="shared" si="12"/>
        <v>327679</v>
      </c>
      <c r="K35" s="106">
        <f t="shared" si="12"/>
        <v>502826</v>
      </c>
      <c r="L35" s="106">
        <f t="shared" si="12"/>
        <v>704673</v>
      </c>
      <c r="M35" s="109">
        <f t="shared" si="12"/>
        <v>983520</v>
      </c>
      <c r="N35" s="110">
        <f>N12-N34</f>
        <v>833520</v>
      </c>
    </row>
    <row r="36" spans="1:14" ht="1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Regneark</vt:lpstr>
      </vt:variant>
      <vt:variant>
        <vt:i4>2</vt:i4>
      </vt:variant>
    </vt:vector>
  </HeadingPairs>
  <TitlesOfParts>
    <vt:vector baseType="lpstr" size="2">
      <vt:lpstr>Startup budget</vt:lpstr>
      <vt:lpstr>Operating budget</vt:lpstr>
    </vt:vector>
  </TitlesOfParts>
  <Company/>
  <LinksUpToDate>false</LinksUpToDate>
  <SharedDoc>false</SharedDoc>
  <HyperlinksChanged>false</HyperlinksChanged>
  <AppVersion>15.0300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