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+xml" PartName="/xl/drawings/drawing1.xml"/>
  <Override ContentType="application/vnd.openxmlformats-officedocument.spreadsheetml.pivotCacheDefinition+xml" PartName="/xl/pivotCache/pivotCacheDefinition1.xml"/>
  <Override ContentType="application/vnd.openxmlformats-officedocument.spreadsheetml.pivotCacheRecords+xml" PartName="/xl/pivotCache/pivotCacheRecords1.xml"/>
  <Override ContentType="application/vnd.openxmlformats-officedocument.spreadsheetml.pivotTable+xml" PartName="/xl/pivotTables/pivotTable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aheel.Zeeshan-PC\Desktop\Post Create\New folder\"/>
    </mc:Choice>
  </mc:AlternateContent>
  <bookViews>
    <workbookView xWindow="0" yWindow="0" windowWidth="20490" windowHeight="7755" activeTab="4"/>
  </bookViews>
  <sheets>
    <sheet name="Dashboard" sheetId="6" r:id="rId1"/>
    <sheet name="WeightGoals" sheetId="2" r:id="rId2"/>
    <sheet name="WeightTracker" sheetId="1" r:id="rId3"/>
    <sheet name="AdminLists" sheetId="10" r:id="rId4"/>
    <sheet name="WeightPivot" sheetId="12" r:id="rId5"/>
  </sheets>
  <definedNames>
    <definedName name="MeasureList">AdminLists!$D$3:$D$4</definedName>
    <definedName name="MeasureSel">WeightGoals!$C$2</definedName>
  </definedNames>
  <calcPr calcId="152511"/>
  <pivotCaches>
    <pivotCache cacheId="3" r:id="rId6"/>
  </pivotCaches>
</workbook>
</file>

<file path=xl/calcChain.xml><?xml version="1.0" encoding="utf-8"?>
<calcChain xmlns="http://schemas.openxmlformats.org/spreadsheetml/2006/main">
  <c r="D3" i="1" l="1"/>
  <c r="E3" i="1"/>
  <c r="B4" i="6"/>
  <c r="D2" i="1"/>
  <c r="D6" i="10"/>
  <c r="G6" i="6"/>
  <c r="E2" i="1"/>
  <c r="C7" i="6" l="1"/>
  <c r="L4" i="10"/>
  <c r="K4" i="10"/>
  <c r="K3" i="10"/>
  <c r="L3" i="10"/>
  <c r="J3" i="10"/>
  <c r="J4" i="10"/>
  <c r="I3" i="10"/>
  <c r="I4" i="10"/>
  <c r="C6" i="10"/>
  <c r="F6" i="10" l="1"/>
  <c r="B4" i="2" s="1"/>
  <c r="H6" i="10"/>
  <c r="D4" i="2" s="1"/>
  <c r="J6" i="10"/>
  <c r="C12" i="2" s="1"/>
  <c r="D12" i="2" s="1"/>
  <c r="L6" i="10"/>
  <c r="C16" i="2" s="1"/>
  <c r="G6" i="10"/>
  <c r="I6" i="10"/>
  <c r="C11" i="2" s="1"/>
  <c r="D11" i="2" s="1"/>
  <c r="K6" i="10"/>
  <c r="B16" i="2" s="1"/>
  <c r="E6" i="10"/>
  <c r="C9" i="10"/>
  <c r="H7" i="6" l="1"/>
  <c r="H6" i="6"/>
  <c r="B14" i="2"/>
  <c r="B8" i="2"/>
  <c r="D5" i="2"/>
  <c r="B7" i="2"/>
  <c r="D6" i="2"/>
  <c r="D7" i="6"/>
  <c r="D6" i="6"/>
  <c r="C6" i="6" l="1"/>
  <c r="G7" i="6" s="1"/>
  <c r="C7" i="2"/>
  <c r="C9" i="2" s="1"/>
</calcChain>
</file>

<file path=xl/sharedStrings.xml><?xml version="1.0" encoding="utf-8"?>
<sst xmlns="http://schemas.openxmlformats.org/spreadsheetml/2006/main" count="59" uniqueCount="51">
  <si>
    <t>Date</t>
  </si>
  <si>
    <t>Wt Change</t>
  </si>
  <si>
    <t>Current Weight:</t>
  </si>
  <si>
    <t>Target BMI</t>
  </si>
  <si>
    <t>BMI</t>
  </si>
  <si>
    <t>Weight Status</t>
  </si>
  <si>
    <t>Underweight</t>
  </si>
  <si>
    <t>Normal</t>
  </si>
  <si>
    <t>Overweight</t>
  </si>
  <si>
    <t>Obese</t>
  </si>
  <si>
    <t>Start Date</t>
  </si>
  <si>
    <t>Target Date</t>
  </si>
  <si>
    <t>inches</t>
  </si>
  <si>
    <t>Min</t>
  </si>
  <si>
    <t>Max</t>
  </si>
  <si>
    <t>Excel Weight Loss Tracker</t>
  </si>
  <si>
    <t>Start Weight</t>
  </si>
  <si>
    <t>Enter Weights</t>
  </si>
  <si>
    <t>Weight Loss Goals</t>
  </si>
  <si>
    <t>Weight Change:</t>
  </si>
  <si>
    <t>Pounds</t>
  </si>
  <si>
    <t>Kilos</t>
  </si>
  <si>
    <t>in</t>
  </si>
  <si>
    <t>cm</t>
  </si>
  <si>
    <t>Selected</t>
  </si>
  <si>
    <t>HtCalc</t>
  </si>
  <si>
    <t>Yes</t>
  </si>
  <si>
    <t>No</t>
  </si>
  <si>
    <t>Ht2</t>
  </si>
  <si>
    <t>Ht</t>
  </si>
  <si>
    <t>Wt</t>
  </si>
  <si>
    <t>Measure</t>
  </si>
  <si>
    <t>Lbs</t>
  </si>
  <si>
    <t>Kgs</t>
  </si>
  <si>
    <t>Row Labels</t>
  </si>
  <si>
    <t>Chart Title</t>
  </si>
  <si>
    <t>Target Weight*</t>
  </si>
  <si>
    <t>Current BMI**</t>
  </si>
  <si>
    <t>CurrBMI</t>
  </si>
  <si>
    <t>TgtBMI</t>
  </si>
  <si>
    <t>MinWt</t>
  </si>
  <si>
    <t>MaxWt</t>
  </si>
  <si>
    <t>Target Weight:</t>
  </si>
  <si>
    <t>Remaining:</t>
  </si>
  <si>
    <t>This pivot table is used for the dashboard chart</t>
  </si>
  <si>
    <t>The date format here controls the chart date format</t>
  </si>
  <si>
    <t>Dashboard</t>
  </si>
  <si>
    <t>Sum of Wt</t>
  </si>
  <si>
    <t>Tgt Wt</t>
  </si>
  <si>
    <t>Sum of Tgt Wt</t>
  </si>
  <si>
    <t>Enter new data in the first blank row, in columns B and C.
When finished, go to the Data tab and click Refresh All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</si>
</sst>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.0"/>
    <numFmt numFmtId="165" formatCode="[$-409]d\-mmm\-yy;@"/>
    <numFmt numFmtId="166" formatCode="[$-409]d\-mmm;@"/>
  </numFmts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</font>
    <font>
      <b/>
      <sz val="14"/>
      <color theme="1"/>
      <name val="Calibri"/>
      <family val="2"/>
      <scheme val="minor"/>
    </font>
    <font>
      <sz val="12"/>
      <name val="Arial Narrow"/>
      <family val="2"/>
    </font>
    <font>
      <u/>
      <sz val="12"/>
      <color indexed="12"/>
      <name val="Arial Narrow"/>
      <family val="2"/>
    </font>
    <font>
      <b/>
      <sz val="18"/>
      <color theme="1"/>
      <name val="Calibri"/>
      <family val="2"/>
      <scheme val="minor"/>
    </font>
    <font>
      <u/>
      <sz val="8"/>
      <color theme="10"/>
      <name val="Calibri"/>
      <family val="2"/>
    </font>
    <font>
      <sz val="10"/>
      <name val="Arial"/>
      <family val="2"/>
    </font>
    <font>
      <u/>
      <sz val="11"/>
      <color indexed="12"/>
      <name val="Arial Narrow"/>
      <family val="2"/>
    </font>
    <font>
      <u/>
      <sz val="11"/>
      <color indexed="12"/>
      <name val="Calibri"/>
      <family val="2"/>
      <scheme val="minor"/>
    </font>
    <font>
      <sz val="11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12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5" fillId="0" borderId="0" applyNumberFormat="0" applyFill="0" applyBorder="0" applyAlignment="0" applyProtection="0">
      <alignment vertical="top"/>
      <protection locked="0"/>
    </xf>
    <xf numFmtId="0" fontId="8" fillId="0" borderId="0"/>
    <xf numFmtId="0" fontId="4" fillId="0" borderId="0"/>
    <xf numFmtId="0" fontId="9" fillId="0" borderId="0" applyNumberFormat="0" applyFill="0" applyBorder="0" applyAlignment="0" applyProtection="0"/>
    <xf numFmtId="0" fontId="4" fillId="0" borderId="0"/>
    <xf numFmtId="0" fontId="10" fillId="0" borderId="0" applyNumberFormat="0" applyFill="0" applyBorder="0" applyAlignment="0" applyProtection="0">
      <alignment horizontal="left" indent="1"/>
    </xf>
    <xf numFmtId="0" fontId="11" fillId="0" borderId="0"/>
    <xf numFmtId="0" fontId="12" fillId="0" borderId="0"/>
    <xf numFmtId="0" fontId="10" fillId="0" borderId="0" applyNumberFormat="0" applyFill="0" applyBorder="0" applyAlignment="0" applyProtection="0">
      <alignment vertical="top"/>
      <protection locked="0"/>
    </xf>
  </cellStyleXfs>
  <cellXfs count="49">
    <xf numFmtId="0" fontId="0" fillId="0" borderId="0" xfId="0"/>
    <xf numFmtId="0" fontId="1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left"/>
    </xf>
    <xf numFmtId="0" fontId="0" fillId="0" borderId="5" xfId="0" applyBorder="1"/>
    <xf numFmtId="0" fontId="0" fillId="0" borderId="7" xfId="0" applyBorder="1"/>
    <xf numFmtId="0" fontId="0" fillId="0" borderId="1" xfId="0" applyBorder="1"/>
    <xf numFmtId="0" fontId="0" fillId="0" borderId="1" xfId="0" applyBorder="1" applyAlignment="1">
      <alignment horizontal="center"/>
    </xf>
    <xf numFmtId="165" fontId="0" fillId="0" borderId="1" xfId="0" applyNumberFormat="1" applyBorder="1" applyAlignment="1">
      <alignment horizontal="center"/>
    </xf>
    <xf numFmtId="164" fontId="0" fillId="0" borderId="1" xfId="0" applyNumberFormat="1" applyFill="1" applyBorder="1" applyAlignment="1">
      <alignment horizontal="center"/>
    </xf>
    <xf numFmtId="164" fontId="0" fillId="0" borderId="4" xfId="0" applyNumberFormat="1" applyBorder="1" applyAlignment="1">
      <alignment horizontal="center"/>
    </xf>
    <xf numFmtId="164" fontId="0" fillId="0" borderId="6" xfId="0" applyNumberFormat="1" applyBorder="1" applyAlignment="1">
      <alignment horizontal="center"/>
    </xf>
    <xf numFmtId="0" fontId="0" fillId="0" borderId="0" xfId="0" applyAlignment="1">
      <alignment horizontal="right"/>
    </xf>
    <xf numFmtId="0" fontId="0" fillId="0" borderId="0" xfId="0" applyAlignment="1">
      <alignment horizontal="right" indent="1"/>
    </xf>
    <xf numFmtId="164" fontId="3" fillId="0" borderId="0" xfId="0" applyNumberFormat="1" applyFont="1" applyAlignment="1">
      <alignment horizontal="center"/>
    </xf>
    <xf numFmtId="165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Fill="1" applyBorder="1" applyAlignment="1" applyProtection="1">
      <alignment horizontal="center"/>
      <protection locked="0"/>
    </xf>
    <xf numFmtId="164" fontId="0" fillId="2" borderId="1" xfId="0" applyNumberFormat="1" applyFill="1" applyBorder="1" applyAlignment="1" applyProtection="1">
      <alignment horizontal="center"/>
      <protection locked="0"/>
    </xf>
    <xf numFmtId="0" fontId="0" fillId="0" borderId="8" xfId="0" applyBorder="1"/>
    <xf numFmtId="0" fontId="0" fillId="0" borderId="8" xfId="0" applyBorder="1" applyAlignment="1">
      <alignment horizontal="center"/>
    </xf>
    <xf numFmtId="0" fontId="1" fillId="0" borderId="1" xfId="0" applyFont="1" applyBorder="1"/>
    <xf numFmtId="0" fontId="1" fillId="0" borderId="1" xfId="0" applyFont="1" applyBorder="1" applyAlignment="1">
      <alignment horizontal="center"/>
    </xf>
    <xf numFmtId="0" fontId="0" fillId="0" borderId="0" xfId="0" pivotButton="1"/>
    <xf numFmtId="0" fontId="0" fillId="0" borderId="0" xfId="0" applyNumberFormat="1"/>
    <xf numFmtId="0" fontId="1" fillId="0" borderId="0" xfId="0" applyFont="1" applyAlignment="1">
      <alignment horizontal="right" indent="1"/>
    </xf>
    <xf numFmtId="2" fontId="0" fillId="0" borderId="1" xfId="0" applyNumberForma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/>
    </xf>
    <xf numFmtId="2" fontId="0" fillId="0" borderId="1" xfId="0" applyNumberFormat="1" applyBorder="1"/>
    <xf numFmtId="2" fontId="0" fillId="0" borderId="1" xfId="0" applyNumberFormat="1" applyFill="1" applyBorder="1" applyAlignment="1">
      <alignment horizontal="center"/>
    </xf>
    <xf numFmtId="14" fontId="0" fillId="0" borderId="0" xfId="0" applyNumberFormat="1" applyFill="1" applyBorder="1"/>
    <xf numFmtId="164" fontId="0" fillId="0" borderId="0" xfId="0" applyNumberFormat="1" applyFill="1" applyBorder="1" applyAlignment="1" applyProtection="1">
      <alignment horizontal="center"/>
      <protection locked="0"/>
    </xf>
    <xf numFmtId="164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166" fontId="0" fillId="0" borderId="0" xfId="0" applyNumberFormat="1" applyAlignment="1">
      <alignment horizontal="left"/>
    </xf>
    <xf numFmtId="14" fontId="0" fillId="2" borderId="0" xfId="0" applyNumberFormat="1" applyFill="1" applyBorder="1"/>
    <xf numFmtId="164" fontId="0" fillId="2" borderId="0" xfId="0" applyNumberFormat="1" applyFill="1" applyBorder="1" applyAlignment="1" applyProtection="1">
      <alignment horizontal="center"/>
      <protection locked="0"/>
    </xf>
    <xf numFmtId="0" fontId="1" fillId="3" borderId="0" xfId="0" applyFont="1" applyFill="1" applyAlignment="1">
      <alignment wrapText="1"/>
    </xf>
    <xf numFmtId="0" fontId="6" fillId="0" borderId="0" xfId="0" applyFont="1" applyAlignment="1">
      <alignment horizontal="centerContinuous"/>
    </xf>
    <xf numFmtId="0" fontId="0" fillId="0" borderId="0" xfId="0" applyAlignment="1">
      <alignment horizontal="centerContinuous"/>
    </xf>
    <xf numFmtId="165" fontId="3" fillId="0" borderId="0" xfId="0" applyNumberFormat="1" applyFont="1" applyAlignment="1">
      <alignment horizontal="centerContinuous"/>
    </xf>
    <xf numFmtId="0" fontId="0" fillId="3" borderId="0" xfId="0" applyFill="1"/>
    <xf numFmtId="0" fontId="0" fillId="0" borderId="0" xfId="0" applyAlignment="1">
      <alignment vertical="center"/>
    </xf>
    <xf numFmtId="0" fontId="7" fillId="0" borderId="0" xfId="1" applyFont="1" applyAlignment="1" applyProtection="1">
      <alignment vertical="center"/>
    </xf>
    <xf numFmtId="0" fontId="6" fillId="0" borderId="0" xfId="0" applyFont="1" applyAlignment="1">
      <alignment horizontal="centerContinuous" vertical="center"/>
    </xf>
    <xf numFmtId="0" fontId="1" fillId="0" borderId="0" xfId="0" applyFont="1" applyFill="1" applyBorder="1" applyAlignment="1">
      <alignment vertical="top"/>
    </xf>
    <xf numFmtId="0" fontId="1" fillId="0" borderId="0" xfId="0" applyFont="1" applyFill="1" applyBorder="1" applyAlignment="1">
      <alignment horizontal="center" vertical="top"/>
    </xf>
    <xf numFmtId="0" fontId="1" fillId="0" borderId="0" xfId="0" applyFont="1" applyAlignment="1">
      <alignment horizontal="center" vertical="center"/>
    </xf>
  </cellXfs>
  <cellStyles count="12">
    <cellStyle name="Ctx_Hyperlink" xfId="8"/>
    <cellStyle name="Hyperlink" xfId="1" builtinId="8"/>
    <cellStyle name="Hyperlink 2" xfId="3"/>
    <cellStyle name="Hyperlink 2 2" xfId="6"/>
    <cellStyle name="Hyperlink 3" xfId="11"/>
    <cellStyle name="Normal" xfId="0" builtinId="0"/>
    <cellStyle name="Normal 2" xfId="2"/>
    <cellStyle name="Normal 2 2" xfId="7"/>
    <cellStyle name="Normal 2 3 2" xfId="5"/>
    <cellStyle name="Normal 3" xfId="4"/>
    <cellStyle name="Normal 4" xfId="9"/>
    <cellStyle name="Normal 4 2" xfId="10"/>
  </cellStyles>
  <dxfs count="6">
    <dxf>
      <numFmt numFmtId="164" formatCode="0.0"/>
      <fill>
        <patternFill patternType="none">
          <fgColor indexed="64"/>
          <bgColor auto="1"/>
        </patternFill>
      </fill>
      <alignment horizontal="center" vertical="bottom" textRotation="0" wrapText="0" relativeIndent="0" justifyLastLine="0" shrinkToFit="0" readingOrder="0"/>
    </dxf>
    <dxf>
      <numFmt numFmtId="164" formatCode="0.0"/>
      <fill>
        <patternFill patternType="none">
          <fgColor indexed="64"/>
          <bgColor auto="1"/>
        </patternFill>
      </fill>
      <alignment horizontal="center" vertical="bottom" textRotation="0" wrapText="0" indent="0" justifyLastLine="0" shrinkToFit="0" readingOrder="0"/>
      <protection locked="0" hidden="0"/>
    </dxf>
    <dxf>
      <numFmt numFmtId="164" formatCode="0.0"/>
      <fill>
        <patternFill patternType="solid">
          <fgColor indexed="64"/>
          <bgColor theme="6" tint="0.79998168889431442"/>
        </patternFill>
      </fill>
      <alignment horizontal="center" vertical="bottom" textRotation="0" wrapText="0" relativeIndent="0" justifyLastLine="0" shrinkToFit="0" readingOrder="0"/>
      <protection locked="0" hidden="0"/>
    </dxf>
    <dxf>
      <numFmt numFmtId="19" formatCode="m/d/yyyy"/>
      <fill>
        <patternFill patternType="solid">
          <fgColor indexed="64"/>
          <bgColor theme="6" tint="0.79998168889431442"/>
        </patternFill>
      </fill>
    </dxf>
    <dxf>
      <fill>
        <patternFill patternType="none">
          <fgColor indexed="64"/>
          <bgColor auto="1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  <fill>
        <patternFill patternType="none">
          <fgColor indexed="64"/>
          <bgColor auto="1"/>
        </patternFill>
      </fill>
      <alignment vertical="top" textRotation="0" wrapText="0" indent="0" justifyLastLine="0" shrinkToFit="0" readingOrder="0"/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10" Target="calcChain.xml" Type="http://schemas.openxmlformats.org/officeDocument/2006/relationships/calcChain"/>
<Relationship Id="rId2" Target="worksheets/sheet2.xml" Type="http://schemas.openxmlformats.org/officeDocument/2006/relationships/worksheet"/>
<Relationship Id="rId3" Target="worksheets/sheet3.xml" Type="http://schemas.openxmlformats.org/officeDocument/2006/relationships/worksheet"/>
<Relationship Id="rId4" Target="worksheets/sheet4.xml" Type="http://schemas.openxmlformats.org/officeDocument/2006/relationships/worksheet"/>
<Relationship Id="rId5" Target="worksheets/sheet5.xml" Type="http://schemas.openxmlformats.org/officeDocument/2006/relationships/worksheet"/>
<Relationship Id="rId6" Target="pivotCache/pivotCacheDefinition1.xml" Type="http://schemas.openxmlformats.org/officeDocument/2006/relationships/pivotCacheDefinition"/>
<Relationship Id="rId7" Target="theme/theme1.xml" Type="http://schemas.openxmlformats.org/officeDocument/2006/relationships/theme"/>
<Relationship Id="rId8" Target="styles.xml" Type="http://schemas.openxmlformats.org/officeDocument/2006/relationships/styles"/>
<Relationship Id="rId9" Target="sharedStrings.xml" Type="http://schemas.openxmlformats.org/officeDocument/2006/relationships/sharedStrings"/>
</Relationships>
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pivotSource>
    <c:name>[ExcelWeightTrackerLbKg.xlsx]WeightPivot!PivotTable1</c:name>
    <c:fmtId val="3"/>
  </c:pivotSource>
  <c:chart>
    <c:title>
      <c:tx>
        <c:strRef>
          <c:f>AdminLists!$C$9</c:f>
          <c:strCache>
            <c:ptCount val="1"/>
            <c:pt idx="0">
              <c:v>Weight Tracking - Pounds</c:v>
            </c:pt>
          </c:strCache>
        </c:strRef>
      </c:tx>
      <c:layout/>
      <c:overlay val="0"/>
    </c:title>
    <c:autoTitleDeleted val="0"/>
    <c:pivotFmts>
      <c:pivotFmt>
        <c:idx val="0"/>
      </c:pivotFmt>
      <c:pivotFmt>
        <c:idx val="1"/>
      </c:pivotFmt>
      <c:pivotFmt>
        <c:idx val="2"/>
        <c:spPr>
          <a:ln>
            <a:solidFill>
              <a:schemeClr val="tx1"/>
            </a:solidFill>
          </a:ln>
        </c:spPr>
        <c:marker>
          <c:symbol val="circle"/>
          <c:size val="6"/>
        </c:marker>
      </c:pivotFmt>
      <c:pivotFmt>
        <c:idx val="3"/>
        <c:spPr>
          <a:ln>
            <a:solidFill>
              <a:srgbClr val="FF0000"/>
            </a:solidFill>
          </a:ln>
        </c:spPr>
        <c:marker>
          <c:symbol val="none"/>
        </c:marker>
      </c:pivotFmt>
    </c:pivotFmts>
    <c:plotArea>
      <c:layout/>
      <c:lineChart>
        <c:grouping val="standard"/>
        <c:varyColors val="0"/>
        <c:ser>
          <c:idx val="0"/>
          <c:order val="0"/>
          <c:tx>
            <c:strRef>
              <c:f>AdminLists!$C$9</c:f>
              <c:strCache>
                <c:ptCount val="1"/>
                <c:pt idx="0">
                  <c:v>Sum of Wt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circle"/>
            <c:size val="6"/>
          </c:marker>
          <c:cat>
            <c:strRef>
              <c:f>AdminLists!$C$9</c:f>
              <c:strCache>
                <c:ptCount val="2"/>
                <c:pt idx="0">
                  <c:v>1-Jan</c:v>
                </c:pt>
                <c:pt idx="1">
                  <c:v>8-Jan</c:v>
                </c:pt>
              </c:strCache>
            </c:strRef>
          </c:cat>
          <c:val>
            <c:numRef>
              <c:f>AdminLists!$C$9</c:f>
              <c:numCache>
                <c:formatCode>General</c:formatCode>
                <c:ptCount val="2"/>
                <c:pt idx="0">
                  <c:v>230</c:v>
                </c:pt>
                <c:pt idx="1">
                  <c:v>228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4F9-43A4-9159-28D765140F03}"/>
            </c:ext>
          </c:extLst>
        </c:ser>
        <c:ser>
          <c:idx val="1"/>
          <c:order val="1"/>
          <c:tx>
            <c:strRef>
              <c:f>AdminLists!$C$9</c:f>
              <c:strCache>
                <c:ptCount val="1"/>
                <c:pt idx="0">
                  <c:v>Sum of Tgt Wt</c:v>
                </c:pt>
              </c:strCache>
            </c:strRef>
          </c:tx>
          <c:spPr>
            <a:ln>
              <a:solidFill>
                <a:srgbClr val="FF0000"/>
              </a:solidFill>
            </a:ln>
          </c:spPr>
          <c:marker>
            <c:symbol val="none"/>
          </c:marker>
          <c:cat>
            <c:strRef>
              <c:f>AdminLists!$C$9</c:f>
              <c:strCache>
                <c:ptCount val="2"/>
                <c:pt idx="0">
                  <c:v>1-Jan</c:v>
                </c:pt>
                <c:pt idx="1">
                  <c:v>8-Jan</c:v>
                </c:pt>
              </c:strCache>
            </c:strRef>
          </c:cat>
          <c:val>
            <c:numRef>
              <c:f>AdminLists!$C$9</c:f>
              <c:numCache>
                <c:formatCode>General</c:formatCode>
                <c:ptCount val="2"/>
                <c:pt idx="0">
                  <c:v>185</c:v>
                </c:pt>
                <c:pt idx="1">
                  <c:v>185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4F9-43A4-9159-28D765140F0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216720960"/>
        <c:axId val="216721520"/>
      </c:lineChart>
      <c:dateAx>
        <c:axId val="21672096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 rot="-5400000" vert="horz"/>
          <a:lstStyle/>
          <a:p>
            <a:pPr>
              <a:defRPr/>
            </a:pPr>
            <a:endParaRPr lang="en-US"/>
          </a:p>
        </c:txPr>
        <c:crossAx val="216721520"/>
        <c:crosses val="autoZero"/>
        <c:auto val="0"/>
        <c:lblOffset val="100"/>
        <c:baseTimeUnit val="days"/>
      </c:dateAx>
      <c:valAx>
        <c:axId val="216721520"/>
        <c:scaling>
          <c:orientation val="minMax"/>
          <c:min val="0"/>
        </c:scaling>
        <c:delete val="0"/>
        <c:axPos val="l"/>
        <c:majorGridlines/>
        <c:numFmt formatCode="General" sourceLinked="1"/>
        <c:majorTickMark val="out"/>
        <c:minorTickMark val="none"/>
        <c:tickLblPos val="nextTo"/>
        <c:crossAx val="2167209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  <c:extLst xmlns:c16r2="http://schemas.microsoft.com/office/drawing/2015/06/chart">
    <c:ext xmlns:c14="http://schemas.microsoft.com/office/drawing/2007/8/2/chart" uri="{781A3756-C4B2-4CAC-9D66-4F8BD8637D16}">
      <c14:pivotOptions>
        <c14:dropZoneFilter val="1"/>
        <c14:dropZoneCategories val="1"/>
        <c14:dropZoneData val="1"/>
      </c14:pivotOptions>
    </c:ext>
  </c:extLst>
</c:chartSpace>
</file>

<file path=xl/drawings/_rels/drawing1.xml.rels><?xml version="1.0" encoding="UTF-8" standalone="no"?>
<Relationships xmlns="http://schemas.openxmlformats.org/package/2006/relationships">
<Relationship Id="rId1" Target="../charts/chart1.xml" Type="http://schemas.openxmlformats.org/officeDocument/2006/relationships/chart"/>
</Relationships>
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164306</xdr:colOff>
      <xdr:row>7</xdr:row>
      <xdr:rowOff>119063</xdr:rowOff>
    </xdr:from>
    <xdr:to>
      <xdr:col>7</xdr:col>
      <xdr:colOff>259556</xdr:colOff>
      <xdr:row>21</xdr:row>
      <xdr:rowOff>130969</xdr:rowOff>
    </xdr:to>
    <xdr:graphicFrame macro="">
      <xdr:nvGraphicFramePr>
        <xdr:cNvPr id="4" name="Chart 2">
          <a:extLst>
            <a:ext uri="{FF2B5EF4-FFF2-40B4-BE49-F238E27FC236}">
              <a16:creationId xmlns:a16="http://schemas.microsoft.com/office/drawing/2014/main" xmlns="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no"?>
<Relationships xmlns="http://schemas.openxmlformats.org/package/2006/relationships">
<Relationship Id="rId1" Target="pivotCacheRecords1.xml" Type="http://schemas.openxmlformats.org/officeDocument/2006/relationships/pivotCacheRecords"/>
</Relationships>
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OnLoad="1" refreshedBy="Raheel" refreshedDate="43641.681189351853" missingItemsLimit="0" createdVersion="4" refreshedVersion="5" minRefreshableVersion="3" recordCount="2">
  <cacheSource type="worksheet">
    <worksheetSource name="WeightData"/>
  </cacheSource>
  <cacheFields count="4">
    <cacheField name="Date" numFmtId="14">
      <sharedItems containsSemiMixedTypes="0" containsNonDate="0" containsDate="1" containsString="0" minDate="2017-01-01T00:00:00" maxDate="2017-01-09T00:00:00" count="2">
        <d v="2017-01-01T00:00:00"/>
        <d v="2017-01-08T00:00:00"/>
      </sharedItems>
    </cacheField>
    <cacheField name="Wt" numFmtId="164">
      <sharedItems containsSemiMixedTypes="0" containsString="0" containsNumber="1" containsInteger="1" minValue="228" maxValue="230"/>
    </cacheField>
    <cacheField name="Tgt Wt" numFmtId="164">
      <sharedItems containsSemiMixedTypes="0" containsString="0" containsNumber="1" containsInteger="1" minValue="185" maxValue="185"/>
    </cacheField>
    <cacheField name="Wt Change" numFmtId="164">
      <sharedItems containsSemiMixedTypes="0" containsString="0" containsNumber="1" containsInteger="1" minValue="-2" maxValue="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">
  <r>
    <x v="0"/>
    <n v="230"/>
    <n v="185"/>
    <n v="0"/>
  </r>
  <r>
    <x v="1"/>
    <n v="228"/>
    <n v="185"/>
    <n v="-2"/>
  </r>
</pivotCacheRecords>
</file>

<file path=xl/pivotTables/_rels/pivotTable1.xml.rels><?xml version="1.0" encoding="UTF-8" standalone="no"?>
<Relationships xmlns="http://schemas.openxmlformats.org/package/2006/relationships">
<Relationship Id="rId1" Target="../pivotCache/pivotCacheDefinition1.xml" Type="http://schemas.openxmlformats.org/officeDocument/2006/relationships/pivotCacheDefinition"/>
</Relationships>

</file>

<file path=xl/pivotTables/pivotTable1.xml><?xml version="1.0" encoding="utf-8"?>
<pivotTableDefinition xmlns="http://schemas.openxmlformats.org/spreadsheetml/2006/main" name="PivotTable1" cacheId="3" applyNumberFormats="0" applyBorderFormats="0" applyFontFormats="0" applyPatternFormats="0" applyAlignmentFormats="0" applyWidthHeightFormats="1" dataCaption="Values" updatedVersion="5" minRefreshableVersion="3" useAutoFormatting="1" rowGrandTotals="0" colGrandTotals="0" itemPrintTitles="1" createdVersion="4" indent="0" outline="1" outlineData="1" multipleFieldFilters="0" chartFormat="4">
  <location ref="A4:C6" firstHeaderRow="0" firstDataRow="1" firstDataCol="1"/>
  <pivotFields count="4">
    <pivotField axis="axisRow" numFmtId="166" showAll="0">
      <items count="3">
        <item x="0"/>
        <item x="1"/>
        <item t="default"/>
      </items>
    </pivotField>
    <pivotField dataField="1" numFmtId="164" showAll="0" defaultSubtotal="0"/>
    <pivotField dataField="1" numFmtId="164" showAll="0" defaultSubtotal="0"/>
    <pivotField showAll="0"/>
  </pivotFields>
  <rowFields count="1">
    <field x="0"/>
  </rowFields>
  <rowItems count="2">
    <i>
      <x/>
    </i>
    <i>
      <x v="1"/>
    </i>
  </rowItems>
  <colFields count="1">
    <field x="-2"/>
  </colFields>
  <colItems count="2">
    <i>
      <x/>
    </i>
    <i i="1">
      <x v="1"/>
    </i>
  </colItems>
  <dataFields count="2">
    <dataField name="Sum of Wt" fld="1" baseField="0" baseItem="0"/>
    <dataField name="Sum of Tgt Wt" fld="2" baseField="0" baseItem="0"/>
  </dataFields>
  <chartFormats count="2">
    <chartFormat chart="3" format="2" series="1">
      <pivotArea type="data" outline="0" fieldPosition="0">
        <references count="1">
          <reference field="4294967294" count="1" selected="0">
            <x v="0"/>
          </reference>
        </references>
      </pivotArea>
    </chartFormat>
    <chartFormat chart="3" format="3" series="1">
      <pivotArea type="data" outline="0" fieldPosition="0">
        <references count="1">
          <reference field="4294967294" count="1" selected="0">
            <x v="1"/>
          </reference>
        </references>
      </pivotArea>
    </chartFormat>
  </chart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id="1" name="WeightData" displayName="WeightData" ref="B1:E3" totalsRowShown="0" headerRowDxfId="5" dataDxfId="4">
  <autoFilter ref="B1:E3"/>
  <tableColumns count="4">
    <tableColumn id="1" name="Date" dataDxfId="3"/>
    <tableColumn id="2" name="Wt" dataDxfId="2"/>
    <tableColumn id="4" name="Tgt Wt" dataDxfId="1">
      <calculatedColumnFormula>WeightGoals!$C$6</calculatedColumnFormula>
    </tableColumn>
    <tableColumn id="3" name="Wt Change" dataDxfId="0">
      <calculatedColumnFormula>IF(ISTEXT(C1),0,IF(C2="","",C2-C1))</calculatedColumnFormula>
    </tableColumn>
  </tableColumns>
  <tableStyleInfo name="TableStyleLight8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no"?>
<Relationships xmlns="http://schemas.openxmlformats.org/package/2006/relationships">
<Relationship Id="rId1" Target="../drawings/drawing1.xml" Type="http://schemas.openxmlformats.org/officeDocument/2006/relationships/drawing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/Relationships>

</file>

<file path=xl/worksheets/_rels/sheet3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tables/table1.xml" Type="http://schemas.openxmlformats.org/officeDocument/2006/relationships/table"/>
</Relationships>

</file>

<file path=xl/worksheets/_rels/sheet5.xml.rels><?xml version="1.0" encoding="UTF-8" standalone="no"?>
<Relationships xmlns="http://schemas.openxmlformats.org/package/2006/relationships">
<Relationship Id="rId1" Target="../pivotTables/pivotTable1.xml" Type="http://schemas.openxmlformats.org/officeDocument/2006/relationships/pivotTable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B1:H25"/>
  <sheetViews>
    <sheetView showGridLines="0" zoomScale="80" zoomScaleNormal="80" workbookViewId="0">
      <selection activeCell="H25" sqref="H25"/>
    </sheetView>
  </sheetViews>
  <sheetFormatPr defaultRowHeight="15" x14ac:dyDescent="0.25"/>
  <cols>
    <col min="2" max="2" width="15.42578125" customWidth="1"/>
    <col min="4" max="4" width="7.140625" customWidth="1"/>
    <col min="6" max="6" width="19.5703125" bestFit="1" customWidth="1"/>
  </cols>
  <sheetData>
    <row r="1" spans="2:8" ht="4.5" customHeight="1" x14ac:dyDescent="0.25"/>
    <row r="2" spans="2:8" ht="23.25" x14ac:dyDescent="0.35">
      <c r="B2" s="39" t="s">
        <v>15</v>
      </c>
      <c r="C2" s="40"/>
      <c r="D2" s="40"/>
      <c r="E2" s="40"/>
      <c r="F2" s="40"/>
      <c r="G2" s="40"/>
    </row>
    <row r="3" spans="2:8" ht="5.25" customHeight="1" x14ac:dyDescent="0.25"/>
    <row r="4" spans="2:8" ht="18.75" x14ac:dyDescent="0.3">
      <c r="B4" s="41">
        <f ca="1">TODAY()</f>
        <v>43641</v>
      </c>
      <c r="C4" s="40"/>
      <c r="D4" s="40"/>
      <c r="E4" s="40"/>
      <c r="F4" s="40"/>
      <c r="G4" s="40"/>
    </row>
    <row r="6" spans="2:8" ht="18.75" x14ac:dyDescent="0.3">
      <c r="B6" s="14" t="s">
        <v>2</v>
      </c>
      <c r="C6" s="16">
        <f ca="1">OFFSET(WeightTracker!B1,COUNT(WeightTracker!C:C),1)</f>
        <v>228</v>
      </c>
      <c r="D6" t="str">
        <f>AdminLists!$G$6</f>
        <v>Lbs</v>
      </c>
      <c r="F6" s="14" t="s">
        <v>42</v>
      </c>
      <c r="G6" s="16">
        <f>WeightGoals!C6</f>
        <v>185</v>
      </c>
      <c r="H6" t="str">
        <f>AdminLists!$G$6</f>
        <v>Lbs</v>
      </c>
    </row>
    <row r="7" spans="2:8" ht="18.75" x14ac:dyDescent="0.3">
      <c r="B7" s="14" t="s">
        <v>19</v>
      </c>
      <c r="C7" s="16">
        <f>SUM(WeightTracker!E:E)</f>
        <v>-2</v>
      </c>
      <c r="D7" t="str">
        <f>AdminLists!$G$6</f>
        <v>Lbs</v>
      </c>
      <c r="F7" s="14" t="s">
        <v>43</v>
      </c>
      <c r="G7" s="16">
        <f ca="1">C6-G6</f>
        <v>43</v>
      </c>
      <c r="H7" t="str">
        <f>AdminLists!$G$6</f>
        <v>Lbs</v>
      </c>
    </row>
    <row r="24" spans="2:6" ht="5.25" customHeight="1" x14ac:dyDescent="0.25"/>
    <row r="25" spans="2:6" x14ac:dyDescent="0.25">
      <c r="B25" t="s">
        <v>17</v>
      </c>
      <c r="F25" t="s">
        <v>18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D22"/>
  <sheetViews>
    <sheetView showGridLines="0" topLeftCell="A10" zoomScale="90" zoomScaleNormal="90" workbookViewId="0">
      <selection activeCell="D31" sqref="D31"/>
    </sheetView>
  </sheetViews>
  <sheetFormatPr defaultRowHeight="15" x14ac:dyDescent="0.25"/>
  <cols>
    <col min="1" max="1" width="9.7109375" customWidth="1"/>
    <col min="2" max="2" width="15.28515625" bestFit="1" customWidth="1"/>
    <col min="3" max="4" width="13.5703125" customWidth="1"/>
    <col min="5" max="5" width="2.140625" customWidth="1"/>
  </cols>
  <sheetData>
    <row r="1" spans="1:4" ht="31.5" customHeight="1" x14ac:dyDescent="0.25">
      <c r="A1" s="44" t="s">
        <v>46</v>
      </c>
      <c r="B1" s="45" t="s">
        <v>18</v>
      </c>
      <c r="C1" s="40"/>
      <c r="D1" s="40"/>
    </row>
    <row r="2" spans="1:4" x14ac:dyDescent="0.25">
      <c r="B2" s="15" t="s">
        <v>31</v>
      </c>
      <c r="C2" s="17" t="s">
        <v>20</v>
      </c>
    </row>
    <row r="3" spans="1:4" x14ac:dyDescent="0.25">
      <c r="B3" s="15" t="s">
        <v>10</v>
      </c>
      <c r="C3" s="17">
        <v>42736</v>
      </c>
    </row>
    <row r="4" spans="1:4" x14ac:dyDescent="0.25">
      <c r="B4" s="15" t="str">
        <f>"Height (" &amp; AdminLists!$F$6 &amp; ")"</f>
        <v>Height (inches)</v>
      </c>
      <c r="C4" s="18">
        <v>73</v>
      </c>
      <c r="D4" s="9" t="str">
        <f>IF(C4="","",IF(AdminLists!H6&lt;&gt;"Yes","",INT(C4/12)&amp;" ft "&amp;MOD(C4,12)&amp;" in"))</f>
        <v>6 ft 1 in</v>
      </c>
    </row>
    <row r="5" spans="1:4" x14ac:dyDescent="0.25">
      <c r="B5" s="15" t="s">
        <v>16</v>
      </c>
      <c r="C5" s="19">
        <v>195</v>
      </c>
      <c r="D5" t="str">
        <f>AdminLists!$G$6</f>
        <v>Lbs</v>
      </c>
    </row>
    <row r="6" spans="1:4" x14ac:dyDescent="0.25">
      <c r="B6" s="15" t="s">
        <v>36</v>
      </c>
      <c r="C6" s="19">
        <v>185</v>
      </c>
      <c r="D6" t="str">
        <f>AdminLists!$G$6</f>
        <v>Lbs</v>
      </c>
    </row>
    <row r="7" spans="1:4" x14ac:dyDescent="0.25">
      <c r="B7" s="15" t="str">
        <f>AdminLists!$G$6 &amp; " to Lose"</f>
        <v>Lbs to Lose</v>
      </c>
      <c r="C7" s="11">
        <f>IF(COUNT(C5:C6)&lt;2,0,C5-C6)</f>
        <v>10</v>
      </c>
    </row>
    <row r="8" spans="1:4" x14ac:dyDescent="0.25">
      <c r="B8" s="15" t="str">
        <f>AdminLists!$G$6 &amp; " per week*"</f>
        <v>Lbs per week*</v>
      </c>
      <c r="C8" s="19">
        <v>2</v>
      </c>
    </row>
    <row r="9" spans="1:4" x14ac:dyDescent="0.25">
      <c r="B9" s="15" t="s">
        <v>11</v>
      </c>
      <c r="C9" s="10">
        <f>IF(C8=0,"",C3+C7/C8*7)</f>
        <v>42771</v>
      </c>
    </row>
    <row r="10" spans="1:4" ht="10.5" customHeight="1" x14ac:dyDescent="0.25">
      <c r="B10" s="15"/>
      <c r="C10" s="2"/>
    </row>
    <row r="11" spans="1:4" x14ac:dyDescent="0.25">
      <c r="B11" s="15" t="s">
        <v>37</v>
      </c>
      <c r="C11" s="27">
        <f>IF(C4=0,"",AdminLists!I6)</f>
        <v>25.724338525051607</v>
      </c>
      <c r="D11" s="8" t="str">
        <f>IF(C11="","",VLOOKUP(C11,$B$19:$C$22,2))</f>
        <v>Overweight</v>
      </c>
    </row>
    <row r="12" spans="1:4" x14ac:dyDescent="0.25">
      <c r="B12" s="15" t="s">
        <v>3</v>
      </c>
      <c r="C12" s="27">
        <f>IF(C4=0,"",AdminLists!J6)</f>
        <v>24.405141677613063</v>
      </c>
      <c r="D12" s="8" t="str">
        <f>IF(C12="","",VLOOKUP(C12,$B$19:$C$22,2))</f>
        <v>Normal</v>
      </c>
    </row>
    <row r="13" spans="1:4" ht="5.25" customHeight="1" x14ac:dyDescent="0.25"/>
    <row r="14" spans="1:4" x14ac:dyDescent="0.25">
      <c r="B14" s="1" t="str">
        <f>"Ideal Weight Range (" &amp; AdminLists!$G$6 &amp; ")"</f>
        <v>Ideal Weight Range (Lbs)</v>
      </c>
    </row>
    <row r="15" spans="1:4" x14ac:dyDescent="0.25">
      <c r="B15" s="3" t="s">
        <v>13</v>
      </c>
      <c r="C15" s="2" t="s">
        <v>14</v>
      </c>
    </row>
    <row r="16" spans="1:4" x14ac:dyDescent="0.25">
      <c r="B16" s="11">
        <f>IF(C4=0,"",AdminLists!K6)</f>
        <v>140.23684210526315</v>
      </c>
      <c r="C16" s="11">
        <f>IF(C4=0,"",AdminLists!L6)</f>
        <v>188.75120910384069</v>
      </c>
    </row>
    <row r="17" spans="2:3" ht="6" customHeight="1" thickBot="1" x14ac:dyDescent="0.3"/>
    <row r="18" spans="2:3" x14ac:dyDescent="0.25">
      <c r="B18" s="4" t="s">
        <v>4</v>
      </c>
      <c r="C18" s="5" t="s">
        <v>5</v>
      </c>
    </row>
    <row r="19" spans="2:3" x14ac:dyDescent="0.25">
      <c r="B19" s="12">
        <v>0</v>
      </c>
      <c r="C19" s="6" t="s">
        <v>6</v>
      </c>
    </row>
    <row r="20" spans="2:3" x14ac:dyDescent="0.25">
      <c r="B20" s="12">
        <v>18.5</v>
      </c>
      <c r="C20" s="6" t="s">
        <v>7</v>
      </c>
    </row>
    <row r="21" spans="2:3" x14ac:dyDescent="0.25">
      <c r="B21" s="12">
        <v>25</v>
      </c>
      <c r="C21" s="6" t="s">
        <v>8</v>
      </c>
    </row>
    <row r="22" spans="2:3" ht="15.75" thickBot="1" x14ac:dyDescent="0.3">
      <c r="B22" s="13">
        <v>30</v>
      </c>
      <c r="C22" s="7" t="s">
        <v>9</v>
      </c>
    </row>
  </sheetData>
  <dataValidations count="1">
    <dataValidation type="list" allowBlank="1" showInputMessage="1" showErrorMessage="1" sqref="C2">
      <formula1>MeasureList</formula1>
    </dataValidation>
  </dataValidations>
  <hyperlinks>
    <hyperlink ref="A1" location="Dashboard!A1" display="Dashboard!A1"/>
  </hyperlinks>
  <pageMargins left="0.75" right="0.75" top="1" bottom="1" header="0.5" footer="0.5"/>
  <pageSetup orientation="portrait" r:id="rId1"/>
  <headerFooter alignWithMargins="0">
    <oddFooter>&amp;Lwww.contextures.com&amp;R&amp;D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G44"/>
  <sheetViews>
    <sheetView showGridLines="0" workbookViewId="0">
      <pane ySplit="1" topLeftCell="A2" activePane="bottomLeft" state="frozen"/>
      <selection pane="bottomLeft" activeCell="E10" sqref="E10"/>
    </sheetView>
  </sheetViews>
  <sheetFormatPr defaultRowHeight="15" x14ac:dyDescent="0.25"/>
  <cols>
    <col min="1" max="1" width="11" customWidth="1"/>
    <col min="2" max="2" width="11.28515625" style="34" customWidth="1"/>
    <col min="3" max="3" width="11.85546875" style="34" bestFit="1" customWidth="1"/>
    <col min="4" max="4" width="11.85546875" style="34" customWidth="1"/>
    <col min="5" max="5" width="13.28515625" style="34" customWidth="1"/>
    <col min="6" max="6" width="2.140625" customWidth="1"/>
    <col min="7" max="7" width="57.42578125" customWidth="1"/>
  </cols>
  <sheetData>
    <row r="1" spans="1:7" s="1" customFormat="1" ht="30.75" customHeight="1" x14ac:dyDescent="0.25">
      <c r="A1" s="48" t="s">
        <v>46</v>
      </c>
      <c r="B1" s="46" t="s">
        <v>0</v>
      </c>
      <c r="C1" s="47" t="s">
        <v>30</v>
      </c>
      <c r="D1" s="47" t="s">
        <v>48</v>
      </c>
      <c r="E1" s="46" t="s">
        <v>1</v>
      </c>
      <c r="G1" s="38" t="s">
        <v>50</v>
      </c>
    </row>
    <row r="2" spans="1:7" x14ac:dyDescent="0.25">
      <c r="B2" s="36">
        <v>42736</v>
      </c>
      <c r="C2" s="37">
        <v>230</v>
      </c>
      <c r="D2" s="32">
        <f>WeightGoals!$C$6</f>
        <v>185</v>
      </c>
      <c r="E2" s="33">
        <f>IF(ISTEXT(C1),0,IF(C2="","",C2-C1))</f>
        <v>0</v>
      </c>
    </row>
    <row r="3" spans="1:7" x14ac:dyDescent="0.25">
      <c r="B3" s="36">
        <v>42743</v>
      </c>
      <c r="C3" s="37">
        <v>228</v>
      </c>
      <c r="D3" s="32">
        <f>WeightGoals!$C$6</f>
        <v>185</v>
      </c>
      <c r="E3" s="33">
        <f>IF(ISTEXT(C2),0,IF(C3="","",C3-C2))</f>
        <v>-2</v>
      </c>
    </row>
    <row r="4" spans="1:7" x14ac:dyDescent="0.25">
      <c r="B4" s="31"/>
    </row>
    <row r="5" spans="1:7" x14ac:dyDescent="0.25">
      <c r="B5" s="31"/>
    </row>
    <row r="6" spans="1:7" x14ac:dyDescent="0.25">
      <c r="B6" s="31"/>
    </row>
    <row r="7" spans="1:7" x14ac:dyDescent="0.25">
      <c r="B7" s="31"/>
    </row>
    <row r="8" spans="1:7" x14ac:dyDescent="0.25">
      <c r="B8" s="31"/>
    </row>
    <row r="9" spans="1:7" x14ac:dyDescent="0.25">
      <c r="B9" s="31"/>
    </row>
    <row r="10" spans="1:7" x14ac:dyDescent="0.25">
      <c r="B10" s="31"/>
    </row>
    <row r="11" spans="1:7" x14ac:dyDescent="0.25">
      <c r="B11" s="31"/>
    </row>
    <row r="12" spans="1:7" x14ac:dyDescent="0.25">
      <c r="B12" s="31"/>
    </row>
    <row r="13" spans="1:7" x14ac:dyDescent="0.25">
      <c r="B13" s="31"/>
    </row>
    <row r="14" spans="1:7" x14ac:dyDescent="0.25">
      <c r="B14" s="31"/>
    </row>
    <row r="15" spans="1:7" x14ac:dyDescent="0.25">
      <c r="B15" s="31"/>
    </row>
    <row r="16" spans="1:7" x14ac:dyDescent="0.25">
      <c r="B16" s="31"/>
    </row>
    <row r="17" spans="2:2" x14ac:dyDescent="0.25">
      <c r="B17" s="31"/>
    </row>
    <row r="18" spans="2:2" x14ac:dyDescent="0.25">
      <c r="B18" s="31"/>
    </row>
    <row r="19" spans="2:2" x14ac:dyDescent="0.25">
      <c r="B19" s="31"/>
    </row>
    <row r="20" spans="2:2" x14ac:dyDescent="0.25">
      <c r="B20" s="31"/>
    </row>
    <row r="21" spans="2:2" x14ac:dyDescent="0.25">
      <c r="B21" s="31"/>
    </row>
    <row r="22" spans="2:2" x14ac:dyDescent="0.25">
      <c r="B22" s="31"/>
    </row>
    <row r="23" spans="2:2" x14ac:dyDescent="0.25">
      <c r="B23" s="31"/>
    </row>
    <row r="24" spans="2:2" x14ac:dyDescent="0.25">
      <c r="B24" s="31"/>
    </row>
    <row r="25" spans="2:2" x14ac:dyDescent="0.25">
      <c r="B25" s="31"/>
    </row>
    <row r="26" spans="2:2" x14ac:dyDescent="0.25">
      <c r="B26" s="31"/>
    </row>
    <row r="27" spans="2:2" x14ac:dyDescent="0.25">
      <c r="B27" s="31"/>
    </row>
    <row r="28" spans="2:2" x14ac:dyDescent="0.25">
      <c r="B28" s="31"/>
    </row>
    <row r="29" spans="2:2" x14ac:dyDescent="0.25">
      <c r="B29" s="31"/>
    </row>
    <row r="30" spans="2:2" x14ac:dyDescent="0.25">
      <c r="B30" s="31"/>
    </row>
    <row r="31" spans="2:2" x14ac:dyDescent="0.25">
      <c r="B31" s="31"/>
    </row>
    <row r="32" spans="2:2" x14ac:dyDescent="0.25">
      <c r="B32" s="31"/>
    </row>
    <row r="33" spans="2:2" x14ac:dyDescent="0.25">
      <c r="B33" s="31"/>
    </row>
    <row r="34" spans="2:2" x14ac:dyDescent="0.25">
      <c r="B34" s="31"/>
    </row>
    <row r="35" spans="2:2" x14ac:dyDescent="0.25">
      <c r="B35" s="31"/>
    </row>
    <row r="36" spans="2:2" x14ac:dyDescent="0.25">
      <c r="B36" s="31"/>
    </row>
    <row r="37" spans="2:2" x14ac:dyDescent="0.25">
      <c r="B37" s="31"/>
    </row>
    <row r="38" spans="2:2" x14ac:dyDescent="0.25">
      <c r="B38" s="31"/>
    </row>
    <row r="39" spans="2:2" x14ac:dyDescent="0.25">
      <c r="B39" s="31"/>
    </row>
    <row r="40" spans="2:2" x14ac:dyDescent="0.25">
      <c r="B40" s="31"/>
    </row>
    <row r="41" spans="2:2" x14ac:dyDescent="0.25">
      <c r="B41" s="31"/>
    </row>
    <row r="42" spans="2:2" x14ac:dyDescent="0.25">
      <c r="B42" s="31"/>
    </row>
    <row r="43" spans="2:2" x14ac:dyDescent="0.25">
      <c r="B43" s="31"/>
    </row>
    <row r="44" spans="2:2" x14ac:dyDescent="0.25">
      <c r="B44" s="31"/>
    </row>
  </sheetData>
  <pageMargins left="0.75" right="0.75" top="1" bottom="1" header="0.5" footer="0.5"/>
  <pageSetup orientation="portrait" r:id="rId1"/>
  <headerFooter alignWithMargins="0">
    <oddFooter>&amp;Lwww.contextures.com&amp;R&amp;D</oddFooter>
  </headerFooter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L9"/>
  <sheetViews>
    <sheetView showGridLines="0" workbookViewId="0">
      <selection activeCell="K17" sqref="K17"/>
    </sheetView>
  </sheetViews>
  <sheetFormatPr defaultRowHeight="15" x14ac:dyDescent="0.25"/>
  <cols>
    <col min="1" max="1" width="2.85546875" customWidth="1"/>
    <col min="2" max="2" width="11.42578125" style="15" bestFit="1" customWidth="1"/>
    <col min="3" max="3" width="6.28515625" customWidth="1"/>
    <col min="4" max="4" width="8.85546875" bestFit="1" customWidth="1"/>
    <col min="5" max="8" width="8.42578125" style="2" bestFit="1" customWidth="1"/>
    <col min="9" max="9" width="10" customWidth="1"/>
  </cols>
  <sheetData>
    <row r="1" spans="1:12" x14ac:dyDescent="0.25">
      <c r="A1" s="43"/>
      <c r="B1" s="1" t="s">
        <v>46</v>
      </c>
    </row>
    <row r="2" spans="1:12" x14ac:dyDescent="0.25">
      <c r="D2" s="22" t="s">
        <v>31</v>
      </c>
      <c r="E2" s="23" t="s">
        <v>29</v>
      </c>
      <c r="F2" s="23" t="s">
        <v>28</v>
      </c>
      <c r="G2" s="23" t="s">
        <v>30</v>
      </c>
      <c r="H2" s="23" t="s">
        <v>25</v>
      </c>
      <c r="I2" s="28" t="s">
        <v>38</v>
      </c>
      <c r="J2" s="28" t="s">
        <v>39</v>
      </c>
      <c r="K2" s="28" t="s">
        <v>40</v>
      </c>
      <c r="L2" s="28" t="s">
        <v>41</v>
      </c>
    </row>
    <row r="3" spans="1:12" x14ac:dyDescent="0.25">
      <c r="D3" s="8" t="s">
        <v>20</v>
      </c>
      <c r="E3" s="9" t="s">
        <v>22</v>
      </c>
      <c r="F3" s="9" t="s">
        <v>12</v>
      </c>
      <c r="G3" s="9" t="s">
        <v>32</v>
      </c>
      <c r="H3" s="9" t="s">
        <v>26</v>
      </c>
      <c r="I3" s="29">
        <f>WeightGoals!$C$5/WeightGoals!$C$4^2*703</f>
        <v>25.724338525051607</v>
      </c>
      <c r="J3" s="29">
        <f>WeightGoals!$C$6/WeightGoals!$C$4^2*703</f>
        <v>24.405141677613063</v>
      </c>
      <c r="K3" s="30">
        <f>WeightGoals!$B$20*WeightGoals!$C4^2/703</f>
        <v>140.23684210526315</v>
      </c>
      <c r="L3" s="30">
        <f>(WeightGoals!$B$21-0.1)*WeightGoals!$C$4^2/703</f>
        <v>188.75120910384069</v>
      </c>
    </row>
    <row r="4" spans="1:12" x14ac:dyDescent="0.25">
      <c r="D4" s="8" t="s">
        <v>21</v>
      </c>
      <c r="E4" s="9" t="s">
        <v>23</v>
      </c>
      <c r="F4" s="9" t="s">
        <v>23</v>
      </c>
      <c r="G4" s="9" t="s">
        <v>33</v>
      </c>
      <c r="H4" s="9" t="s">
        <v>27</v>
      </c>
      <c r="I4" s="29">
        <f>WeightGoals!$C$5/((WeightGoals!$C$4/100)^2)</f>
        <v>365.92231187840127</v>
      </c>
      <c r="J4" s="29">
        <f>WeightGoals!$C$6/((WeightGoals!$C$4/100)^2)</f>
        <v>347.15706511540634</v>
      </c>
      <c r="K4" s="29">
        <f>WeightGoals!$B$20*((WeightGoals!$C4/100)^2)</f>
        <v>9.858649999999999</v>
      </c>
      <c r="L4" s="29">
        <f>(WeightGoals!$B$21-0.01)*(WeightGoals!$C4/100)^2</f>
        <v>13.317170999999997</v>
      </c>
    </row>
    <row r="6" spans="1:12" x14ac:dyDescent="0.25">
      <c r="B6" s="26" t="s">
        <v>24</v>
      </c>
      <c r="C6" s="9">
        <f>IF(MeasureSel="","",MATCH(D6,MeasureList,0))</f>
        <v>1</v>
      </c>
      <c r="D6" s="8" t="str">
        <f>IF(MeasureSel="","",MeasureSel)</f>
        <v>Pounds</v>
      </c>
      <c r="E6" s="9" t="str">
        <f>IF($C6="","",INDEX(E3:E4,$C6))</f>
        <v>in</v>
      </c>
      <c r="F6" s="9" t="str">
        <f t="shared" ref="F6:L6" si="0">IF($C6="","",INDEX(F3:F4,$C6))</f>
        <v>inches</v>
      </c>
      <c r="G6" s="9" t="str">
        <f t="shared" si="0"/>
        <v>Lbs</v>
      </c>
      <c r="H6" s="9" t="str">
        <f t="shared" si="0"/>
        <v>Yes</v>
      </c>
      <c r="I6" s="9">
        <f t="shared" si="0"/>
        <v>25.724338525051607</v>
      </c>
      <c r="J6" s="9">
        <f t="shared" si="0"/>
        <v>24.405141677613063</v>
      </c>
      <c r="K6" s="9">
        <f t="shared" si="0"/>
        <v>140.23684210526315</v>
      </c>
      <c r="L6" s="9">
        <f t="shared" si="0"/>
        <v>188.75120910384069</v>
      </c>
    </row>
    <row r="9" spans="1:12" x14ac:dyDescent="0.25">
      <c r="B9" s="26" t="s">
        <v>35</v>
      </c>
      <c r="C9" s="20" t="str">
        <f>"Weight Tracking - " &amp; D6</f>
        <v>Weight Tracking - Pounds</v>
      </c>
      <c r="D9" s="20"/>
      <c r="E9" s="21"/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E6"/>
  <sheetViews>
    <sheetView tabSelected="1" workbookViewId="0">
      <pane ySplit="2" topLeftCell="A3" activePane="bottomLeft" state="frozen"/>
      <selection pane="bottomLeft" activeCell="G10" sqref="G10"/>
    </sheetView>
  </sheetViews>
  <sheetFormatPr defaultRowHeight="15" x14ac:dyDescent="0.25"/>
  <cols>
    <col min="1" max="1" width="13.140625" customWidth="1"/>
    <col min="2" max="2" width="10.28515625" customWidth="1"/>
    <col min="3" max="3" width="13.5703125" customWidth="1"/>
  </cols>
  <sheetData>
    <row r="1" spans="1:5" x14ac:dyDescent="0.25">
      <c r="A1" s="1" t="s">
        <v>46</v>
      </c>
      <c r="B1" s="42" t="s">
        <v>44</v>
      </c>
      <c r="C1" s="42"/>
      <c r="D1" s="42"/>
      <c r="E1" s="42"/>
    </row>
    <row r="2" spans="1:5" x14ac:dyDescent="0.25">
      <c r="B2" s="42" t="s">
        <v>45</v>
      </c>
      <c r="C2" s="42"/>
      <c r="D2" s="42"/>
      <c r="E2" s="42"/>
    </row>
    <row r="4" spans="1:5" x14ac:dyDescent="0.25">
      <c r="A4" s="24" t="s">
        <v>34</v>
      </c>
      <c r="B4" t="s">
        <v>47</v>
      </c>
      <c r="C4" t="s">
        <v>49</v>
      </c>
    </row>
    <row r="5" spans="1:5" x14ac:dyDescent="0.25">
      <c r="A5" s="35">
        <v>42736</v>
      </c>
      <c r="B5" s="25">
        <v>230</v>
      </c>
      <c r="C5" s="25">
        <v>185</v>
      </c>
    </row>
    <row r="6" spans="1:5" x14ac:dyDescent="0.25">
      <c r="A6" s="35">
        <v>42743</v>
      </c>
      <c r="B6" s="25">
        <v>228</v>
      </c>
      <c r="C6" s="25">
        <v>185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5</vt:i4>
      </vt:variant>
      <vt:variant>
        <vt:lpstr>Named Ranges</vt:lpstr>
      </vt:variant>
      <vt:variant>
        <vt:i4>2</vt:i4>
      </vt:variant>
    </vt:vector>
  </HeadingPairs>
  <TitlesOfParts>
    <vt:vector baseType="lpstr" size="7">
      <vt:lpstr>Dashboard</vt:lpstr>
      <vt:lpstr>WeightGoals</vt:lpstr>
      <vt:lpstr>WeightTracker</vt:lpstr>
      <vt:lpstr>AdminLists</vt:lpstr>
      <vt:lpstr>WeightPivot</vt:lpstr>
      <vt:lpstr>MeasureList</vt:lpstr>
      <vt:lpstr>MeasureSel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