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311834\Desktop\"/>
    </mc:Choice>
  </mc:AlternateContent>
  <bookViews>
    <workbookView xWindow="936" yWindow="0" windowWidth="20496" windowHeight="6792"/>
  </bookViews>
  <sheets>
    <sheet name="Contents" sheetId="12" r:id="rId1"/>
    <sheet name="Description of cost estimates" sheetId="8" r:id="rId2"/>
    <sheet name="Summary and calculations" sheetId="6" r:id="rId3"/>
    <sheet name="Dataset" sheetId="14" r:id="rId4"/>
    <sheet name="Acronyms" sheetId="13" r:id="rId5"/>
  </sheets>
  <externalReferences>
    <externalReference r:id="rId6"/>
    <externalReference r:id="rId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Dataset!$A$6:$J$214</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BMGHIndex" hidden="1">"O"</definedName>
    <definedName name="Btu">[2]Units!$E$42</definedName>
    <definedName name="calorie">[2]Units!$E$43</definedName>
    <definedName name="day">[2]Units!$E$31</definedName>
    <definedName name="DME_LocalFile" hidden="1">"True"</definedName>
    <definedName name="energy.unit">[2]!Units.Energy[Reference]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giga">[2]Units!$E$20</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hour">[2]Units!$E$30</definedName>
    <definedName name="joule">[2]Units!$E$37</definedName>
    <definedName name="kg">[2]Units!$E$71</definedName>
    <definedName name="kilo">[2]Units!$E$18</definedName>
    <definedName name="kilometre">[2]Units!$E$57</definedName>
    <definedName name="mega">[2]Units!$E$19</definedName>
    <definedName name="metre">[2]Units!$E$55</definedName>
    <definedName name="minute">[2]Units!$E$29</definedName>
    <definedName name="Pal_Workbook_GUID" hidden="1">"1LMS2U6TLKFBVGQISFA5FIYM"</definedName>
    <definedName name="quality_list">[2]Logs!$B$23:$B$25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cond">[2]Units!$E$28</definedName>
    <definedName name="SI.prefix">[2]!Units.PowersOfTen[Reference]</definedName>
    <definedName name="tera">[2]Units!$E$21</definedName>
    <definedName name="therm">[2]Units!$E$41</definedName>
    <definedName name="Tmpl_AssumptionsType">[2]!Tmpl_Lookup_AssumptionsType[Type of Assumptions]</definedName>
    <definedName name="Tmpl_ImpactRatings">[2]!Tmpl_Lookup_ImpactRatings[Impact ratings]</definedName>
    <definedName name="Tmpl_ProtectionMarks">[2]!Tmpl_Lookup_ProtectionMarks[Protection mark list]</definedName>
    <definedName name="Tmpl_RAGRatings">[2]!Tmpl_Lookup_RAGRatings[RAG ratings]</definedName>
    <definedName name="Tmpl_RiskActions">[2]!Tmpl_Lookup_RiskActions[Risk management actions]</definedName>
    <definedName name="Tmpl_SheetState">[2]!Tmpl_Lookup_SheetState[Sheet state]</definedName>
    <definedName name="Tmpl_SheetType">[2]!Tmpl_Lookup_SheetType[Sheet type]</definedName>
    <definedName name="toe">[2]Units!$E$40</definedName>
    <definedName name="Units.Energy.Name">[2]!Units.Time[Name]</definedName>
    <definedName name="Units.Power.Name">[2]!Units.Energy[Name]</definedName>
    <definedName name="Units.PowersOfTen.Name">[2]!Units.PowersOfTen[Name]</definedName>
    <definedName name="W.h">[2]Units!$E$38</definedName>
    <definedName name="watt">[2]Units!$E$49</definedName>
    <definedName name="yard">[2]Units!$E$56</definedName>
    <definedName name="year">[2]Units!$E$32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14" l="1"/>
  <c r="C26" i="6"/>
  <c r="J12" i="14" l="1"/>
  <c r="J11" i="14"/>
  <c r="J110" i="14"/>
  <c r="J109" i="14"/>
  <c r="E34" i="6" s="1"/>
  <c r="J19" i="14"/>
  <c r="J21" i="14"/>
  <c r="J22" i="14"/>
  <c r="J20" i="14"/>
  <c r="J13" i="14"/>
  <c r="J14" i="14"/>
  <c r="J15" i="14"/>
  <c r="J18" i="14"/>
  <c r="J16" i="14"/>
  <c r="J17" i="14"/>
  <c r="J23" i="14"/>
  <c r="J124" i="14"/>
  <c r="J121" i="14"/>
  <c r="J123" i="14"/>
  <c r="J125" i="14"/>
  <c r="J122" i="14"/>
  <c r="J111" i="14"/>
  <c r="J112" i="14"/>
  <c r="J113" i="14"/>
  <c r="J114" i="14"/>
  <c r="J115" i="14"/>
  <c r="J116" i="14"/>
  <c r="J117" i="14"/>
  <c r="J120" i="14"/>
  <c r="J118" i="14"/>
  <c r="J119" i="14"/>
  <c r="J126" i="14"/>
  <c r="J24" i="14"/>
  <c r="J26" i="14"/>
  <c r="J25" i="14"/>
  <c r="J127" i="14"/>
  <c r="J129" i="14"/>
  <c r="J131" i="14"/>
  <c r="J130" i="14"/>
  <c r="J128" i="14"/>
  <c r="J36" i="14"/>
  <c r="J34" i="14"/>
  <c r="J40" i="14"/>
  <c r="J38" i="14"/>
  <c r="J45" i="14"/>
  <c r="J33" i="14"/>
  <c r="J32" i="14"/>
  <c r="J35" i="14"/>
  <c r="J43" i="14"/>
  <c r="J37" i="14"/>
  <c r="J39" i="14"/>
  <c r="J42" i="14"/>
  <c r="J44" i="14"/>
  <c r="J41" i="14"/>
  <c r="J46" i="14"/>
  <c r="J30" i="14"/>
  <c r="J31" i="14"/>
  <c r="J56" i="14"/>
  <c r="J55" i="14"/>
  <c r="J53" i="14"/>
  <c r="J54" i="14"/>
  <c r="J52" i="14"/>
  <c r="J51" i="14"/>
  <c r="J50" i="14"/>
  <c r="J49" i="14"/>
  <c r="J48" i="14"/>
  <c r="J47" i="14"/>
  <c r="J29" i="14"/>
  <c r="J28" i="14"/>
  <c r="J27" i="14"/>
  <c r="J142" i="14"/>
  <c r="J139" i="14"/>
  <c r="J145" i="14"/>
  <c r="J143" i="14"/>
  <c r="J151" i="14"/>
  <c r="J138" i="14"/>
  <c r="J137" i="14"/>
  <c r="J140" i="14"/>
  <c r="J148" i="14"/>
  <c r="J141" i="14"/>
  <c r="J144" i="14"/>
  <c r="J147" i="14"/>
  <c r="J150" i="14"/>
  <c r="J146" i="14"/>
  <c r="J149" i="14"/>
  <c r="J135" i="14"/>
  <c r="J136" i="14"/>
  <c r="J161" i="14"/>
  <c r="J160" i="14"/>
  <c r="J158" i="14"/>
  <c r="J159" i="14"/>
  <c r="J157" i="14"/>
  <c r="J156" i="14"/>
  <c r="J155" i="14"/>
  <c r="J154" i="14"/>
  <c r="J153" i="14"/>
  <c r="J152" i="14"/>
  <c r="J134" i="14"/>
  <c r="J133" i="14"/>
  <c r="J132" i="14"/>
  <c r="J67" i="14"/>
  <c r="J60" i="14"/>
  <c r="J57" i="14"/>
  <c r="J61" i="14"/>
  <c r="J66" i="14"/>
  <c r="J63" i="14"/>
  <c r="J58" i="14"/>
  <c r="J65" i="14"/>
  <c r="J64" i="14"/>
  <c r="J59" i="14"/>
  <c r="J68" i="14"/>
  <c r="J62" i="14"/>
  <c r="J172" i="14"/>
  <c r="J165" i="14"/>
  <c r="J162" i="14"/>
  <c r="J166" i="14"/>
  <c r="J171" i="14"/>
  <c r="J168" i="14"/>
  <c r="J163" i="14"/>
  <c r="J170" i="14"/>
  <c r="J169" i="14"/>
  <c r="J164" i="14"/>
  <c r="J173" i="14"/>
  <c r="J167" i="14"/>
  <c r="J69" i="14"/>
  <c r="J70" i="14"/>
  <c r="J175" i="14"/>
  <c r="J183" i="14"/>
  <c r="J174" i="14"/>
  <c r="J178" i="14"/>
  <c r="J182" i="14"/>
  <c r="J179" i="14"/>
  <c r="J180" i="14"/>
  <c r="J176" i="14"/>
  <c r="J177" i="14"/>
  <c r="J181" i="14"/>
  <c r="J73" i="14"/>
  <c r="J72" i="14"/>
  <c r="J187" i="14"/>
  <c r="J186" i="14"/>
  <c r="J185" i="14"/>
  <c r="J184" i="14"/>
  <c r="J75" i="14"/>
  <c r="J74" i="14"/>
  <c r="J189" i="14"/>
  <c r="J188" i="14"/>
  <c r="J76" i="14"/>
  <c r="J84" i="14"/>
  <c r="J77" i="14"/>
  <c r="J81" i="14"/>
  <c r="J79" i="14"/>
  <c r="J82" i="14"/>
  <c r="J78" i="14"/>
  <c r="J83" i="14"/>
  <c r="J80" i="14"/>
  <c r="J101" i="14"/>
  <c r="J97" i="14"/>
  <c r="J86" i="14"/>
  <c r="J91" i="14"/>
  <c r="J89" i="14"/>
  <c r="J99" i="14"/>
  <c r="J95" i="14"/>
  <c r="J93" i="14"/>
  <c r="J100" i="14"/>
  <c r="J96" i="14"/>
  <c r="J90" i="14"/>
  <c r="J88" i="14"/>
  <c r="J98" i="14"/>
  <c r="J102" i="14"/>
  <c r="J94" i="14"/>
  <c r="J85" i="14"/>
  <c r="J92" i="14"/>
  <c r="J87" i="14"/>
  <c r="J190" i="14"/>
  <c r="J199" i="14"/>
  <c r="J191" i="14"/>
  <c r="J195" i="14"/>
  <c r="J196" i="14"/>
  <c r="J193" i="14"/>
  <c r="J197" i="14"/>
  <c r="J200" i="14"/>
  <c r="J198" i="14"/>
  <c r="J192" i="14"/>
  <c r="J201" i="14"/>
  <c r="J194" i="14"/>
  <c r="J203" i="14"/>
  <c r="J205" i="14"/>
  <c r="J206" i="14"/>
  <c r="J209" i="14"/>
  <c r="J212" i="14"/>
  <c r="J202" i="14"/>
  <c r="J204" i="14"/>
  <c r="J207" i="14"/>
  <c r="J208" i="14"/>
  <c r="J210" i="14"/>
  <c r="J211" i="14"/>
  <c r="J103" i="14"/>
  <c r="J214" i="14"/>
  <c r="J213" i="14"/>
  <c r="C32" i="6" l="1"/>
  <c r="E32" i="6" l="1"/>
  <c r="E13" i="6" s="1"/>
  <c r="E28" i="6"/>
  <c r="E10" i="6" s="1"/>
  <c r="C28" i="6"/>
  <c r="C33" i="6" l="1"/>
  <c r="E33" i="6"/>
  <c r="J7" i="14" l="1"/>
  <c r="J8" i="14"/>
  <c r="J9" i="14"/>
  <c r="J107" i="14"/>
  <c r="J108" i="14"/>
  <c r="J105" i="14"/>
  <c r="J104" i="14"/>
  <c r="J106" i="14"/>
  <c r="C36" i="6" l="1"/>
  <c r="E31" i="6"/>
  <c r="E30" i="6"/>
  <c r="E12" i="6" s="1"/>
  <c r="E36" i="6"/>
  <c r="E35" i="6"/>
  <c r="E27" i="6"/>
  <c r="E9" i="6" s="1"/>
  <c r="E26" i="6"/>
  <c r="E8" i="6" s="1"/>
  <c r="C29" i="6"/>
  <c r="E29" i="6"/>
  <c r="E11" i="6" s="1"/>
  <c r="C35" i="6"/>
  <c r="C30" i="6"/>
  <c r="C34" i="6"/>
  <c r="C27" i="6"/>
  <c r="C13" i="6"/>
  <c r="G36" i="6"/>
  <c r="J10" i="14"/>
  <c r="C31" i="6" l="1"/>
  <c r="C9" i="6"/>
  <c r="C10" i="6"/>
  <c r="I26" i="6"/>
  <c r="J26" i="6" s="1"/>
  <c r="H36" i="6" l="1"/>
  <c r="H37" i="6" s="1"/>
  <c r="G15" i="6" l="1"/>
  <c r="G16" i="6" l="1"/>
  <c r="I28" i="6"/>
  <c r="J28" i="6" s="1"/>
  <c r="G37" i="6"/>
  <c r="H15" i="6"/>
  <c r="H16" i="6" l="1"/>
  <c r="I36" i="6" l="1"/>
  <c r="J36" i="6" s="1"/>
  <c r="I34" i="6"/>
  <c r="J34" i="6" s="1"/>
  <c r="D31" i="6"/>
  <c r="D29" i="6"/>
  <c r="D34" i="6"/>
  <c r="I27" i="6"/>
  <c r="I32" i="6"/>
  <c r="J32" i="6" s="1"/>
  <c r="I33" i="6"/>
  <c r="J33" i="6" s="1"/>
  <c r="I35" i="6"/>
  <c r="J35" i="6" s="1"/>
  <c r="I31" i="6"/>
  <c r="J31" i="6" s="1"/>
  <c r="D27" i="6"/>
  <c r="I30" i="6"/>
  <c r="J30" i="6" s="1"/>
  <c r="D30" i="6"/>
  <c r="C14" i="6"/>
  <c r="C15" i="6"/>
  <c r="D33" i="6"/>
  <c r="I29" i="6"/>
  <c r="J29" i="6" s="1"/>
  <c r="C8" i="6"/>
  <c r="D26" i="6"/>
  <c r="F10" i="6"/>
  <c r="F28" i="6"/>
  <c r="D28" i="6"/>
  <c r="E15" i="6" l="1"/>
  <c r="F31" i="6"/>
  <c r="F34" i="6"/>
  <c r="F35" i="6"/>
  <c r="F30" i="6"/>
  <c r="F33" i="6"/>
  <c r="J27" i="6"/>
  <c r="J37" i="6" s="1"/>
  <c r="I37" i="6"/>
  <c r="F29" i="6"/>
  <c r="E37" i="6"/>
  <c r="F27" i="6"/>
  <c r="D35" i="6"/>
  <c r="F11" i="6"/>
  <c r="F32" i="6"/>
  <c r="D32" i="6"/>
  <c r="C12" i="6"/>
  <c r="F26" i="6"/>
  <c r="D14" i="6"/>
  <c r="C11" i="6"/>
  <c r="D36" i="6"/>
  <c r="C37" i="6"/>
  <c r="E14" i="6"/>
  <c r="F36" i="6"/>
  <c r="D10" i="6"/>
  <c r="D8" i="6"/>
  <c r="F8" i="6"/>
  <c r="D15" i="6"/>
  <c r="D13" i="6"/>
  <c r="F12" i="6" l="1"/>
  <c r="D12" i="6"/>
  <c r="D9" i="6"/>
  <c r="F13" i="6"/>
  <c r="F15" i="6"/>
  <c r="F9" i="6"/>
  <c r="D37" i="6"/>
  <c r="F37" i="6"/>
  <c r="C16" i="6"/>
  <c r="D11" i="6"/>
  <c r="F14" i="6"/>
  <c r="E16" i="6"/>
  <c r="D16" i="6" l="1"/>
  <c r="F16" i="6"/>
</calcChain>
</file>

<file path=xl/sharedStrings.xml><?xml version="1.0" encoding="utf-8"?>
<sst xmlns="http://schemas.openxmlformats.org/spreadsheetml/2006/main" count="1201" uniqueCount="308">
  <si>
    <t>F-gases</t>
  </si>
  <si>
    <t>Hydrogen</t>
  </si>
  <si>
    <t>Category1</t>
  </si>
  <si>
    <t>Category2</t>
  </si>
  <si>
    <t>Category3</t>
  </si>
  <si>
    <t>Measure</t>
  </si>
  <si>
    <t>Scenario</t>
  </si>
  <si>
    <t>Wood in construction</t>
  </si>
  <si>
    <t>Addition to land-use removals</t>
  </si>
  <si>
    <t>Core</t>
  </si>
  <si>
    <t>Direct Air Capture</t>
  </si>
  <si>
    <t xml:space="preserve">Adsorption-based capture </t>
  </si>
  <si>
    <t>BECCS (exc biomethane)</t>
  </si>
  <si>
    <t>Biomethane</t>
  </si>
  <si>
    <t>Waste with some CCS</t>
  </si>
  <si>
    <t>Power</t>
  </si>
  <si>
    <t>CCS</t>
  </si>
  <si>
    <t>Domestic shipping</t>
  </si>
  <si>
    <t>International shipping</t>
  </si>
  <si>
    <t>Cement</t>
  </si>
  <si>
    <t>Waste</t>
  </si>
  <si>
    <t>Refining</t>
  </si>
  <si>
    <t>Transport</t>
  </si>
  <si>
    <t>HGV</t>
  </si>
  <si>
    <t>Small Rigid</t>
  </si>
  <si>
    <t>Demand Reduction</t>
  </si>
  <si>
    <t>Vehicle efficiency</t>
  </si>
  <si>
    <t>Electric Vehicles</t>
  </si>
  <si>
    <t>Large rigid</t>
  </si>
  <si>
    <t>Electric/Hydrogen vehicles</t>
  </si>
  <si>
    <t>Bus</t>
  </si>
  <si>
    <t>Aircraft support vehicles</t>
  </si>
  <si>
    <t>Rail</t>
  </si>
  <si>
    <t>Passenger vehicles</t>
  </si>
  <si>
    <t>Electrified/Hydrogen vehicles</t>
  </si>
  <si>
    <t>Freight vehicles</t>
  </si>
  <si>
    <t>Electrified vehicles</t>
  </si>
  <si>
    <t>Urea</t>
  </si>
  <si>
    <t>Electrified/Hydrogen HGVs</t>
  </si>
  <si>
    <t>Small cars</t>
  </si>
  <si>
    <t xml:space="preserve">Modal shift </t>
  </si>
  <si>
    <t>Medium Cars</t>
  </si>
  <si>
    <t>Large Cars</t>
  </si>
  <si>
    <t>ICE/HEV</t>
  </si>
  <si>
    <t>PHEV</t>
  </si>
  <si>
    <t>BEV</t>
  </si>
  <si>
    <t>Medium cars</t>
  </si>
  <si>
    <t>Large cars</t>
  </si>
  <si>
    <t>Vans</t>
  </si>
  <si>
    <t xml:space="preserve">Motorbikes </t>
  </si>
  <si>
    <t>ICE</t>
  </si>
  <si>
    <t>RACHP</t>
  </si>
  <si>
    <t>FPS</t>
  </si>
  <si>
    <t>GIS</t>
  </si>
  <si>
    <t>MDIs</t>
  </si>
  <si>
    <t>Technical Aerosols</t>
  </si>
  <si>
    <t>Landfill emissions</t>
  </si>
  <si>
    <t>Recycle other waste streams by 2035 in line with Defra ambition</t>
  </si>
  <si>
    <t>Waste water handling</t>
  </si>
  <si>
    <t>More efficient operations and practices</t>
  </si>
  <si>
    <t xml:space="preserve">Woodland creation </t>
  </si>
  <si>
    <t xml:space="preserve">Afforestation </t>
  </si>
  <si>
    <t>Woodland management</t>
  </si>
  <si>
    <t xml:space="preserve">Broadleaves management </t>
  </si>
  <si>
    <t xml:space="preserve">Bioenergy planting </t>
  </si>
  <si>
    <t>Energy crops and SRF</t>
  </si>
  <si>
    <t xml:space="preserve">Trees on-farm </t>
  </si>
  <si>
    <t>Agro-forestry</t>
  </si>
  <si>
    <t>Hedge creation</t>
  </si>
  <si>
    <t>Peatland</t>
  </si>
  <si>
    <t>Lowland peat</t>
  </si>
  <si>
    <t>Lowland cropland</t>
  </si>
  <si>
    <t>Lowland grassland</t>
  </si>
  <si>
    <t>Upland peat</t>
  </si>
  <si>
    <t>Upland grassland</t>
  </si>
  <si>
    <t xml:space="preserve">Wetland creation </t>
  </si>
  <si>
    <t xml:space="preserve">Forested peat </t>
  </si>
  <si>
    <t>Take trees off peat</t>
  </si>
  <si>
    <t>Woodland creation</t>
  </si>
  <si>
    <t xml:space="preserve">Broadleaf management </t>
  </si>
  <si>
    <t xml:space="preserve">Agro-forestry </t>
  </si>
  <si>
    <t>Crops &amp; soils</t>
  </si>
  <si>
    <t>Agricultural soils</t>
  </si>
  <si>
    <t xml:space="preserve">Livestock </t>
  </si>
  <si>
    <t>Enteric fermentation</t>
  </si>
  <si>
    <t>Livestock wastes</t>
  </si>
  <si>
    <t>Liming &amp; urea application</t>
  </si>
  <si>
    <t>Energy use on-farm</t>
  </si>
  <si>
    <t>Mobile and Stationary machinery</t>
  </si>
  <si>
    <t>Mobile and Stationary combustion</t>
  </si>
  <si>
    <t xml:space="preserve">Non-residential buildings </t>
  </si>
  <si>
    <t>High heat density</t>
  </si>
  <si>
    <t>Lower heat density</t>
  </si>
  <si>
    <t>Non-heat electricity demand</t>
  </si>
  <si>
    <t>Energy efficiency</t>
  </si>
  <si>
    <t>Other non-heat fossil/bio demand</t>
  </si>
  <si>
    <t>Catering and 'other'</t>
  </si>
  <si>
    <t>Electrification</t>
  </si>
  <si>
    <t>Residential buildings</t>
  </si>
  <si>
    <t>Heat</t>
  </si>
  <si>
    <t>Domestic aviation</t>
  </si>
  <si>
    <t>International aviation</t>
  </si>
  <si>
    <t>Sector</t>
  </si>
  <si>
    <t>Further Ambition</t>
  </si>
  <si>
    <t>Shipping</t>
  </si>
  <si>
    <t>Industry</t>
  </si>
  <si>
    <t>Land use, land use change and forestry</t>
  </si>
  <si>
    <t>Agriculture</t>
  </si>
  <si>
    <t>Buildings</t>
  </si>
  <si>
    <t>Aviation</t>
  </si>
  <si>
    <t>Central estimates for annual resource cost of meeting a net-zero GHG target (2050)</t>
  </si>
  <si>
    <t xml:space="preserve">Source: </t>
  </si>
  <si>
    <t xml:space="preserve">Notes: </t>
  </si>
  <si>
    <t>Core (77% GHG reduction)</t>
  </si>
  <si>
    <t>Further Ambition (96% GHG reduction)</t>
  </si>
  <si>
    <t>£ billion</t>
  </si>
  <si>
    <t>Percentage of GDP</t>
  </si>
  <si>
    <t>Engineered GHG removals</t>
  </si>
  <si>
    <t>Total</t>
  </si>
  <si>
    <t>Additional cost to achieve net-zero target through GHG removals</t>
  </si>
  <si>
    <t>Lower bound</t>
  </si>
  <si>
    <t>Upper bound</t>
  </si>
  <si>
    <t>CCC analysis for Net Zero: The UK's contribution to stopping global warming</t>
  </si>
  <si>
    <t>Calculations of central estimates for annual resource cost of meeting a net-zero GHG target (2050)</t>
  </si>
  <si>
    <t>Source:</t>
  </si>
  <si>
    <t>Notes:</t>
  </si>
  <si>
    <t>Figure 7.2, Chapter 7 - Net Zero: The UK's contribution to stopping global warming</t>
  </si>
  <si>
    <t>Costs are attributed to sectors where low-carbon actions occur (e.g. costs of low-carbon hydrogen production are included in the sector where it is used); policy will determine where the costs actually fall (e.g. some costs might be taxpayer funded; some removals might be paid for by the aviation sector). Co-benefits (e.g. health benefits from improved air quality) are not included.
For further details on the Core and Further Ambition scenarios see Chapter 5 of the Net Zero advice report.</t>
  </si>
  <si>
    <t>Total abatement cost (£ million)</t>
  </si>
  <si>
    <t>Dataset - abatement and marginal abatement costs of different options by emitting sector and scenario (2050)</t>
  </si>
  <si>
    <t>Title</t>
  </si>
  <si>
    <t>Summary and calculations</t>
  </si>
  <si>
    <t>Dataset</t>
  </si>
  <si>
    <t>Content</t>
  </si>
  <si>
    <t>CCC cost calculations for Core and Further Ambition scenarios and Net Zero</t>
  </si>
  <si>
    <t>Abatement and marginal abatement costs of different options by emitting sector and scenario (2050)</t>
  </si>
  <si>
    <t>Description of cost estimates</t>
  </si>
  <si>
    <t>Description of the CCC's approach to estimating costs</t>
  </si>
  <si>
    <t>Assumed GDP in 2050</t>
  </si>
  <si>
    <r>
      <t xml:space="preserve">CCC analysis: see </t>
    </r>
    <r>
      <rPr>
        <i/>
        <sz val="10"/>
        <rFont val="Calibri"/>
        <family val="2"/>
        <scheme val="minor"/>
      </rPr>
      <t>Net Zero - Technical Report</t>
    </r>
    <r>
      <rPr>
        <sz val="10"/>
        <rFont val="Calibri"/>
        <family val="2"/>
        <scheme val="minor"/>
      </rPr>
      <t xml:space="preserve"> for more information</t>
    </r>
  </si>
  <si>
    <t>Abatement includes both direct and indirect abatement and is against a hypothetical baseline of growing emissions in which there is no climate action.</t>
  </si>
  <si>
    <t>GHG</t>
  </si>
  <si>
    <t>BECCS</t>
  </si>
  <si>
    <t>AD</t>
  </si>
  <si>
    <t>MBT</t>
  </si>
  <si>
    <t>Firm &amp; variable low-carbon power</t>
  </si>
  <si>
    <t>Nuclear, CCS plant and renewables</t>
  </si>
  <si>
    <t>Low BECCS</t>
  </si>
  <si>
    <t>High BECCS</t>
  </si>
  <si>
    <t>Flexible gas plant</t>
  </si>
  <si>
    <t>Half CCS</t>
  </si>
  <si>
    <t>CCS plant</t>
  </si>
  <si>
    <t>Full CCS</t>
  </si>
  <si>
    <t>Peak gas plant</t>
  </si>
  <si>
    <t>Hydrogen plant</t>
  </si>
  <si>
    <t>Transport and heat electrification</t>
  </si>
  <si>
    <t>Acronym</t>
  </si>
  <si>
    <t>Meaning</t>
  </si>
  <si>
    <t>Fire protection system</t>
  </si>
  <si>
    <t>Multiple</t>
  </si>
  <si>
    <t>Meaning of acronyms and codes used in the dataset</t>
  </si>
  <si>
    <t>Greenhouse gases</t>
  </si>
  <si>
    <t>Nitrous oxide</t>
  </si>
  <si>
    <t>Carbon dioxide</t>
  </si>
  <si>
    <t>Carbon capture and storage</t>
  </si>
  <si>
    <t>Bioenergy with carbon capture and storage</t>
  </si>
  <si>
    <t>Heavy goods vehicle</t>
  </si>
  <si>
    <t>Refrigeration, air condition and heat pumps</t>
  </si>
  <si>
    <t>Gas insulated switchgear</t>
  </si>
  <si>
    <t>Metered dose inhalers</t>
  </si>
  <si>
    <t>Anaerobic digestion</t>
  </si>
  <si>
    <t>Mechanical biological treatment</t>
  </si>
  <si>
    <t>DH: Conversion of gas demand to H2</t>
  </si>
  <si>
    <t>Notes</t>
  </si>
  <si>
    <t>Moderate increase in timber usage</t>
  </si>
  <si>
    <t>Abatement shown here is additional to that already included within forestry scenarios</t>
  </si>
  <si>
    <t>No increase in timber usage</t>
  </si>
  <si>
    <t>Abatement figure is emissions captured and stored during the burning of sustainable biomass across the economy</t>
  </si>
  <si>
    <t>Abatement figure is emissions captured and stored during the burning of sustainable bioenergy, specifically: for power generation and industrial combustion plus the production of biofuels for use in aviation and domestic bioLPG boilers</t>
  </si>
  <si>
    <t xml:space="preserve">Peatland restoration </t>
  </si>
  <si>
    <t>Represents the median abatement cost within a range of £75-£5,885</t>
  </si>
  <si>
    <t>Surface transport</t>
  </si>
  <si>
    <t>Other Industrial process (non-combustion) emissions</t>
  </si>
  <si>
    <t>Stationary combustion from other manufacturing sectors</t>
  </si>
  <si>
    <t>Off road mobile machinery</t>
  </si>
  <si>
    <t>Iron &amp; Steel</t>
  </si>
  <si>
    <t>Fossil fuel production combustion</t>
  </si>
  <si>
    <t>Fossil fuel production leakage and venting</t>
  </si>
  <si>
    <t>Petrochemicals</t>
  </si>
  <si>
    <t>Ammonia</t>
  </si>
  <si>
    <t>Resource efficiency</t>
  </si>
  <si>
    <t>Electrification and resource efficiency</t>
  </si>
  <si>
    <t>Reduced methane leakage and venting, resource efficiency</t>
  </si>
  <si>
    <t>CCS and resource efficiency</t>
  </si>
  <si>
    <t>Hydrogen and resource efficiency</t>
  </si>
  <si>
    <t>Electrification, CCS and resource efficiency</t>
  </si>
  <si>
    <t>Reduced methane leakage and venting, and resource efficiency</t>
  </si>
  <si>
    <t>CCS and energy efficiency</t>
  </si>
  <si>
    <t>Reduce food waste by 20% by 2025 across all DAs, Eliminate food and other biodegradable waste to landfill by 2025 or in line with DA ambition if earlier, Recycle 70% of other waste streams by 2025 or in line with DA ambition if sooner</t>
  </si>
  <si>
    <t>Residual emissions under the Further Ambition scenario</t>
  </si>
  <si>
    <t>2050 GDP forecast</t>
  </si>
  <si>
    <t>CCC calculations.</t>
  </si>
  <si>
    <t>Electrical efficiency improvements</t>
  </si>
  <si>
    <t>Manufacturing</t>
  </si>
  <si>
    <t>Calculated based on baseline GDP growth assumptions from the Office for Budget Responsibility's 2018 Fiscal Sustainability Report: https://obr.uk/fsr/fiscal-sustainability-report-july-2018/</t>
  </si>
  <si>
    <t>No additional efficiency measures were assumed above and beyond what was in our fifth carbon budget, but as oil prices are low at the moment oil price forecasts are also much lower, meaning that the same efficiency improvements seem relatively much more expensive</t>
  </si>
  <si>
    <t>HEV</t>
  </si>
  <si>
    <t>Hybrid electric vehicle</t>
  </si>
  <si>
    <t>Battery electric vehicle</t>
  </si>
  <si>
    <t>We were unable to estimate these costs; we have assumed that measures would only be installed where there were operational cost savings</t>
  </si>
  <si>
    <t>Costs were not available</t>
  </si>
  <si>
    <t>Consequence of peatland restoration - not costed</t>
  </si>
  <si>
    <t>Wastes/manure management</t>
  </si>
  <si>
    <t>Abatement figure is the reduction in emissions due to replacing natural gas with biomethane used in industry</t>
  </si>
  <si>
    <t>Abatement figure is the reduction in emissions due to replacing natural gas with biomethane used in buildings</t>
  </si>
  <si>
    <t>Biomethane with BECCS</t>
  </si>
  <si>
    <t>Use in power sector</t>
  </si>
  <si>
    <t>District heating (Core) + energy efficiency</t>
  </si>
  <si>
    <t>District heating (peaking gas) + energy efficiency</t>
  </si>
  <si>
    <r>
      <t>Agriculture</t>
    </r>
    <r>
      <rPr>
        <sz val="10"/>
        <color theme="1"/>
        <rFont val="Calibri"/>
        <family val="2"/>
      </rPr>
      <t>¹</t>
    </r>
    <r>
      <rPr>
        <sz val="10"/>
        <color theme="1"/>
        <rFont val="Calibri"/>
        <family val="2"/>
        <scheme val="minor"/>
      </rPr>
      <t xml:space="preserve"> and Land use</t>
    </r>
  </si>
  <si>
    <r>
      <t>Waste and F-gases</t>
    </r>
    <r>
      <rPr>
        <sz val="10"/>
        <color theme="1"/>
        <rFont val="Calibri"/>
        <family val="2"/>
      </rPr>
      <t>¹</t>
    </r>
  </si>
  <si>
    <r>
      <t>Aviation</t>
    </r>
    <r>
      <rPr>
        <sz val="10"/>
        <color theme="1"/>
        <rFont val="Calibri"/>
        <family val="2"/>
      </rPr>
      <t>¹</t>
    </r>
    <r>
      <rPr>
        <sz val="10"/>
        <color theme="1"/>
        <rFont val="Calibri"/>
        <family val="2"/>
        <scheme val="minor"/>
      </rPr>
      <t xml:space="preserve"> and Shipping</t>
    </r>
  </si>
  <si>
    <r>
      <t>Additional cost to achieve net-zero target through GHG removals</t>
    </r>
    <r>
      <rPr>
        <b/>
        <sz val="10"/>
        <color theme="1"/>
        <rFont val="Calibri"/>
        <family val="2"/>
      </rPr>
      <t>²</t>
    </r>
  </si>
  <si>
    <r>
      <t>Total cost of net-zero</t>
    </r>
    <r>
      <rPr>
        <b/>
        <sz val="10"/>
        <color theme="1"/>
        <rFont val="Calibri"/>
        <family val="2"/>
      </rPr>
      <t>²</t>
    </r>
  </si>
  <si>
    <r>
      <rPr>
        <sz val="10"/>
        <color theme="1"/>
        <rFont val="Calibri"/>
        <family val="2"/>
      </rPr>
      <t xml:space="preserve">¹ </t>
    </r>
    <r>
      <rPr>
        <sz val="10"/>
        <color theme="1"/>
        <rFont val="Calibri"/>
        <family val="2"/>
        <scheme val="minor"/>
      </rPr>
      <t>Our analysis resulted in negative abatement costs (i.e. cost savings) in the Agriculture, F-gases and Aviation sectors. Given the uncertainty around these figures we assume costs in these sectors in our aggregate cost estimates to be zero rather than negative. As such, the costs in the table above are higher than those in the calculations below.</t>
    </r>
  </si>
  <si>
    <t>Acronyms used in the costs and abatement dataset</t>
  </si>
  <si>
    <t>Residual emissions (MtCO₂e)</t>
  </si>
  <si>
    <t>N₂O</t>
  </si>
  <si>
    <t>CO₂</t>
  </si>
  <si>
    <t>Marginal abatement cost (£/tCO₂e)</t>
  </si>
  <si>
    <t>Total abatement (MtCO₂e)</t>
  </si>
  <si>
    <t>Abatement figure is the reduction in emissions due to replacing natural gas with biomethane in power generation; CCS is fitted to the power generation plants (at 95% capture rate), leading to 1.2 MtCO₂ captured and stored due to the combustion of biogenic carbon</t>
  </si>
  <si>
    <t>Abatement figure is CO₂ captured and stored by direct air capture plants</t>
  </si>
  <si>
    <t>Abatement is the total CO₂ captured and stored, from "energy from waste" plants (from both biogenic and non-biogenic sources). 0.58MtCO₂ of this represents the capture of biogenic waste, a net greenhouse gas removal from the atmosphere</t>
  </si>
  <si>
    <t>There is a range for residual emissions due to uncertainty in future emissions inventory changes to include the addition of emissions from peatland and revision of Global Warming Potentials (GWPs) used to aggregate greenhouse gases. The lower bound residual emissions reflect the lower GWP values estimated in the IPCC's 5th Assessment Report (AR5) and low peatland addition, and the upper bound reflects the higher of the GWP AR5 methodologies. For further details see Box 5.1 in Chapter 5 of the Net Zero advice report. The resource cost estimates above use the higher bound estimate.</t>
  </si>
  <si>
    <t>Acronyms</t>
  </si>
  <si>
    <t>Existing homes - No constraints</t>
  </si>
  <si>
    <t>Existing homes - Suitable for DH</t>
  </si>
  <si>
    <t>New homes</t>
  </si>
  <si>
    <t>All homes</t>
  </si>
  <si>
    <t>Existing homes - Decarbonisation of residual demand associated with hybrid homes off the gas network</t>
  </si>
  <si>
    <t>Existing homes - Off gas</t>
  </si>
  <si>
    <t>Existing homes - On gas, space constrained</t>
  </si>
  <si>
    <t>Existing homes - Decarbonisation of residual demand associated with hybrid homes on the gas network</t>
  </si>
  <si>
    <t>Existing homes - Heritage</t>
  </si>
  <si>
    <t>Existing homes - Decarbonisation of residual demand associated with homes on District Heating</t>
  </si>
  <si>
    <t>Cooking, lighting and appliances</t>
  </si>
  <si>
    <t>Low carbon heating and energy efficiency</t>
  </si>
  <si>
    <t>Air source heat pump + energy efficiency</t>
  </si>
  <si>
    <t>RACHP - Manufacture</t>
  </si>
  <si>
    <t>Refrigerated Transport - Disposal</t>
  </si>
  <si>
    <t>Refrigerated Transport - Lifetime</t>
  </si>
  <si>
    <t>Refrigeration - Commercial - Disposal</t>
  </si>
  <si>
    <t>Refrigeration - Commercial - Lifetime</t>
  </si>
  <si>
    <t>Refrigeration - Domestic - Disposal</t>
  </si>
  <si>
    <t>Refrigeration - Domestic - Lifetime</t>
  </si>
  <si>
    <t>Refrigeration - Industrial - Disposal</t>
  </si>
  <si>
    <t>Refrigeration - Industrial - Lifetime</t>
  </si>
  <si>
    <t>AC - Chillers - Disposal</t>
  </si>
  <si>
    <t>AC - Chillers - Lifetime</t>
  </si>
  <si>
    <t>AC - direct expansion stationary - Disposal</t>
  </si>
  <si>
    <t>AC - direct expansion stationary - Lifetime</t>
  </si>
  <si>
    <t>AC - Mobile - Disposal</t>
  </si>
  <si>
    <t>AC - Mobile - Lifetime</t>
  </si>
  <si>
    <t>Heat Pumps - Disposal</t>
  </si>
  <si>
    <t>Heat Pumps - Lifetime</t>
  </si>
  <si>
    <t>Aluminium figutives</t>
  </si>
  <si>
    <t>Aluminium fugitives</t>
  </si>
  <si>
    <t>AWACS</t>
  </si>
  <si>
    <t>Foams</t>
  </si>
  <si>
    <t>Foams - lifetime and disposal</t>
  </si>
  <si>
    <t>Foams - manufacturing</t>
  </si>
  <si>
    <t>Halocarbons production</t>
  </si>
  <si>
    <t>Magnesium</t>
  </si>
  <si>
    <t>Other</t>
  </si>
  <si>
    <t>Semiconductors and shoes</t>
  </si>
  <si>
    <t>Solvents</t>
  </si>
  <si>
    <t>With current policies</t>
  </si>
  <si>
    <t>Electrification, resource &amp;energy efficiency</t>
  </si>
  <si>
    <t>CCS, resource &amp;energy efficiency</t>
  </si>
  <si>
    <t>Resource &amp;energy efficiency</t>
  </si>
  <si>
    <t>³</t>
  </si>
  <si>
    <t>Articulated</t>
  </si>
  <si>
    <t>Passenger cars</t>
  </si>
  <si>
    <t>Long-haul coaches</t>
  </si>
  <si>
    <t>Low carbon heat and energy efficiency</t>
  </si>
  <si>
    <t>On gas hybrid heat pump: Conversion of gas demand to H2</t>
  </si>
  <si>
    <t>Off gas hybrid heat pump: Conversion of residual demand to bioLPG</t>
  </si>
  <si>
    <t>CCS, resource &amp; energy efficiency</t>
  </si>
  <si>
    <t>Hydrogen, resource &amp; energy efficiency</t>
  </si>
  <si>
    <t>HC-split</t>
  </si>
  <si>
    <t>Hydrocarbon-split</t>
  </si>
  <si>
    <t>VRF</t>
  </si>
  <si>
    <t xml:space="preserve">Variable refrigerant flow </t>
  </si>
  <si>
    <t>DPIs</t>
  </si>
  <si>
    <t>Dry-powder inhalers</t>
  </si>
  <si>
    <t>The calculated costs below do not add up to aggregate costs presented in the Net Zero report due to the conservative assumption that costs in certain sectors were zero rather than negative (i.e. cost saving).
We use the upper bound estimate of residual emissions under the Further Ambition scenario (45 MtCO₂e) to calculate the additional cost to achieve a net-zero target through GHG removals, to reflect the upper bound of potential costs. We use the assumed cost of removals (£300/tCO₂e), through additional use of imported bioenergy with carbon capture and storage and/or direct air capture of CO₂ with storage, to reflect the cost of removals.</t>
  </si>
  <si>
    <r>
      <rPr>
        <sz val="10"/>
        <color theme="1"/>
        <rFont val="Calibri"/>
        <family val="2"/>
      </rPr>
      <t xml:space="preserve">² </t>
    </r>
    <r>
      <rPr>
        <sz val="10"/>
        <color theme="1"/>
        <rFont val="Calibri"/>
        <family val="2"/>
        <scheme val="minor"/>
      </rPr>
      <t>This is a cautious estimate based on an assumed cost in getting from the Further Ambition scenario to net-zero emissions using GHG removals at £300/tCO₂e. If instead the extra 4% of abatement could be achieved with cost-neutral Speculative options (e.g. a further shift towards healthier diets, reduction in aviation demand and additional afforestation) then the estimated annual costs of reaching net-zero GHGs would reduce to 1.0% of GDP in 2050.</t>
    </r>
  </si>
  <si>
    <t>³ There was an error in Waste sector costs under the Core scenario in the Exhibits file accompanying Chapter 7 of the Net Zero advice report. This does not affect any estimates of the costs of the Further Ambition scenario or of meeting the net-zero target. The correct costs are those shown in the table above.</t>
  </si>
  <si>
    <t>Appliance and lighting efficiency, Electrification of cooking</t>
  </si>
  <si>
    <t>Full list of F-gas refrigerants and low-GWP alternatives available in Table 3-2, Ricardo and Gluckman Consulting (2019) Assessment of potential to reduce UK F-gas emissions</t>
  </si>
  <si>
    <t>With current policies, avoiding 448A and 449A (HFO-HFC blends) in small retail condensing units, small industrial, marine</t>
  </si>
  <si>
    <t>With current policies, HC split air-conditioning, VRF air-conditioning with risk mitigation, Avoiding 448A and 449A (HFO-HFC blends) in small retail condensing units, small industrial, marine</t>
  </si>
  <si>
    <t>With current policies, Reformulation of salbutamol MDIs to use HFC-152a instead of HFC-134a, Use of DPIs instead of MDIs for salbutamol, declometasone dipropionate, and compound drugs</t>
  </si>
  <si>
    <t>With current policies, avoiding 448A and 449A (HFO-HFC blends) in small retail condensing units, small industrial, marine, Retrofitting small R-404A systems</t>
  </si>
  <si>
    <t>With current policies, HC split air-conditioning, VRF air-conditioning with risk mitigation</t>
  </si>
  <si>
    <t>With current policies, Retrofitting car R-134a systems</t>
  </si>
  <si>
    <t>This is to ensure costs are accurately allocated across sectors.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</si>
</sst>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000"/>
    <numFmt numFmtId="166" formatCode="0.0%"/>
    <numFmt numFmtId="167" formatCode="0.00000"/>
    <numFmt numFmtId="168" formatCode="0.000000"/>
  </numFmts>
  <fonts count="19" x14ac:knownFonts="1">
    <font>
      <sz val="11"/>
      <color theme="1"/>
      <name val="Calibri"/>
      <family val="2"/>
      <scheme val="minor"/>
    </font>
    <font>
      <sz val="8"/>
      <color indexed="12"/>
      <name val="Arial"/>
      <family val="2"/>
    </font>
    <font>
      <sz val="10"/>
      <name val="Arial"/>
      <family val="2"/>
    </font>
    <font>
      <sz val="11"/>
      <color theme="1"/>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theme="0"/>
      <name val="Calibri"/>
      <family val="2"/>
      <scheme val="minor"/>
    </font>
    <font>
      <b/>
      <sz val="10"/>
      <name val="Calibri"/>
      <family val="2"/>
      <scheme val="minor"/>
    </font>
    <font>
      <sz val="12"/>
      <color theme="1"/>
      <name val="Arial"/>
      <family val="2"/>
    </font>
    <font>
      <sz val="11"/>
      <color theme="1"/>
      <name val="Arial"/>
      <family val="2"/>
    </font>
    <font>
      <u/>
      <sz val="10"/>
      <color theme="10"/>
      <name val="Arial"/>
      <family val="2"/>
    </font>
    <font>
      <b/>
      <sz val="11"/>
      <color theme="1"/>
      <name val="Arial"/>
      <family val="2"/>
    </font>
    <font>
      <sz val="10"/>
      <color theme="1"/>
      <name val="Arial"/>
      <family val="2"/>
    </font>
    <font>
      <i/>
      <sz val="10"/>
      <name val="Calibri"/>
      <family val="2"/>
      <scheme val="minor"/>
    </font>
    <font>
      <sz val="10"/>
      <color theme="0"/>
      <name val="Calibri"/>
      <family val="2"/>
      <scheme val="minor"/>
    </font>
    <font>
      <sz val="10"/>
      <color theme="1"/>
      <name val="Calibri"/>
      <family val="2"/>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s>
  <cellStyleXfs count="8">
    <xf numFmtId="0" fontId="0" fillId="0" borderId="0"/>
    <xf numFmtId="9" fontId="1" fillId="0" borderId="0">
      <alignment horizontal="right"/>
    </xf>
    <xf numFmtId="0" fontId="2" fillId="0" borderId="0"/>
    <xf numFmtId="9" fontId="3" fillId="0" borderId="0" applyFont="0" applyFill="0" applyBorder="0" applyAlignment="0" applyProtection="0"/>
    <xf numFmtId="0" fontId="3" fillId="0" borderId="0"/>
    <xf numFmtId="0" fontId="10" fillId="0" borderId="0"/>
    <xf numFmtId="0" fontId="12" fillId="0" borderId="0" applyNumberFormat="0" applyFill="0" applyBorder="0" applyAlignment="0" applyProtection="0">
      <alignment vertical="top"/>
      <protection locked="0"/>
    </xf>
    <xf numFmtId="43" fontId="3" fillId="0" borderId="0" applyFont="0" applyFill="0" applyBorder="0" applyAlignment="0" applyProtection="0"/>
  </cellStyleXfs>
  <cellXfs count="124">
    <xf numFmtId="0" fontId="0" fillId="0" borderId="0" xfId="0"/>
    <xf numFmtId="0" fontId="5" fillId="0" borderId="0" xfId="0" applyFont="1"/>
    <xf numFmtId="0" fontId="0" fillId="2" borderId="0" xfId="0" applyFill="1"/>
    <xf numFmtId="0" fontId="7" fillId="0" borderId="0" xfId="0" applyFont="1" applyFill="1"/>
    <xf numFmtId="0" fontId="7" fillId="0" borderId="0" xfId="0" applyFont="1" applyFill="1" applyBorder="1"/>
    <xf numFmtId="0" fontId="7" fillId="0" borderId="0" xfId="0" applyFont="1" applyFill="1" applyAlignment="1">
      <alignment horizontal="center" vertical="center"/>
    </xf>
    <xf numFmtId="0" fontId="7" fillId="0" borderId="3" xfId="0" applyFont="1" applyFill="1" applyBorder="1"/>
    <xf numFmtId="49" fontId="7" fillId="0" borderId="0" xfId="0" applyNumberFormat="1" applyFont="1" applyFill="1" applyBorder="1"/>
    <xf numFmtId="1" fontId="7" fillId="0" borderId="0" xfId="0" applyNumberFormat="1" applyFont="1" applyFill="1"/>
    <xf numFmtId="164" fontId="7" fillId="0" borderId="0" xfId="0" applyNumberFormat="1" applyFont="1" applyFill="1"/>
    <xf numFmtId="0" fontId="9" fillId="0" borderId="0" xfId="0" applyFont="1" applyFill="1"/>
    <xf numFmtId="0" fontId="11" fillId="2" borderId="0" xfId="5" applyFont="1" applyFill="1"/>
    <xf numFmtId="0" fontId="13" fillId="2" borderId="0" xfId="5" applyFont="1" applyFill="1" applyAlignment="1">
      <alignment horizontal="left"/>
    </xf>
    <xf numFmtId="0" fontId="14" fillId="2" borderId="0" xfId="5" applyFont="1" applyFill="1" applyAlignment="1">
      <alignment horizontal="right"/>
    </xf>
    <xf numFmtId="0" fontId="12" fillId="2" borderId="0" xfId="6" applyFill="1" applyAlignment="1" applyProtection="1"/>
    <xf numFmtId="0" fontId="14" fillId="2" borderId="0" xfId="5" applyFont="1" applyFill="1"/>
    <xf numFmtId="0" fontId="14" fillId="0" borderId="0" xfId="5" applyFont="1" applyFill="1"/>
    <xf numFmtId="0" fontId="12" fillId="2" borderId="0" xfId="6" applyFont="1" applyFill="1" applyAlignment="1" applyProtection="1"/>
    <xf numFmtId="0" fontId="5" fillId="0" borderId="0" xfId="0" applyFont="1" applyAlignment="1">
      <alignment horizontal="left"/>
    </xf>
    <xf numFmtId="0" fontId="5" fillId="0" borderId="3" xfId="4" applyFont="1" applyFill="1" applyBorder="1"/>
    <xf numFmtId="0" fontId="5" fillId="0" borderId="0" xfId="4" applyFont="1" applyFill="1" applyBorder="1"/>
    <xf numFmtId="0" fontId="5" fillId="0" borderId="3" xfId="0" applyFont="1" applyBorder="1" applyAlignment="1">
      <alignment horizontal="left"/>
    </xf>
    <xf numFmtId="0" fontId="5" fillId="0" borderId="0" xfId="0" applyFont="1" applyBorder="1"/>
    <xf numFmtId="0" fontId="5" fillId="0" borderId="0" xfId="0" applyFont="1" applyFill="1" applyBorder="1"/>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7" fillId="0" borderId="0" xfId="0" applyNumberFormat="1" applyFont="1" applyFill="1" applyBorder="1"/>
    <xf numFmtId="1" fontId="7" fillId="0" borderId="0" xfId="0" applyNumberFormat="1" applyFont="1" applyFill="1" applyBorder="1"/>
    <xf numFmtId="164" fontId="8" fillId="3"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1" fontId="7" fillId="0" borderId="5" xfId="0" applyNumberFormat="1" applyFont="1" applyFill="1" applyBorder="1"/>
    <xf numFmtId="164" fontId="4" fillId="4" borderId="12" xfId="3" applyNumberFormat="1" applyFont="1" applyFill="1" applyBorder="1" applyAlignment="1">
      <alignment horizontal="center" vertical="center"/>
    </xf>
    <xf numFmtId="164" fontId="4" fillId="4" borderId="12" xfId="0" applyNumberFormat="1" applyFont="1" applyFill="1" applyBorder="1" applyAlignment="1">
      <alignment horizontal="center"/>
    </xf>
    <xf numFmtId="166" fontId="4" fillId="4" borderId="13" xfId="3" applyNumberFormat="1" applyFont="1" applyFill="1" applyBorder="1" applyAlignment="1">
      <alignment horizontal="center"/>
    </xf>
    <xf numFmtId="164" fontId="5" fillId="2" borderId="0" xfId="0" applyNumberFormat="1" applyFont="1" applyFill="1" applyBorder="1" applyAlignment="1">
      <alignment horizontal="center"/>
    </xf>
    <xf numFmtId="166" fontId="5" fillId="2" borderId="11" xfId="3" applyNumberFormat="1" applyFont="1" applyFill="1" applyBorder="1" applyAlignment="1">
      <alignment horizontal="center"/>
    </xf>
    <xf numFmtId="164" fontId="5" fillId="2" borderId="0" xfId="3" applyNumberFormat="1" applyFont="1" applyFill="1" applyBorder="1" applyAlignment="1">
      <alignment horizontal="center"/>
    </xf>
    <xf numFmtId="164" fontId="5" fillId="2" borderId="0" xfId="3" applyNumberFormat="1" applyFont="1" applyFill="1" applyBorder="1" applyAlignment="1">
      <alignment horizontal="center" vertical="center"/>
    </xf>
    <xf numFmtId="166" fontId="5" fillId="2" borderId="5" xfId="3" applyNumberFormat="1" applyFont="1" applyFill="1" applyBorder="1" applyAlignment="1">
      <alignment horizontal="center"/>
    </xf>
    <xf numFmtId="166" fontId="4" fillId="4" borderId="14" xfId="3" applyNumberFormat="1" applyFont="1" applyFill="1" applyBorder="1" applyAlignment="1">
      <alignment horizontal="center"/>
    </xf>
    <xf numFmtId="0" fontId="5" fillId="2" borderId="17" xfId="0" applyFont="1" applyFill="1" applyBorder="1"/>
    <xf numFmtId="0" fontId="4" fillId="4" borderId="18" xfId="0" applyFont="1" applyFill="1" applyBorder="1"/>
    <xf numFmtId="0" fontId="5" fillId="2" borderId="0" xfId="0" applyFont="1" applyFill="1"/>
    <xf numFmtId="166" fontId="5" fillId="2" borderId="0" xfId="3" applyNumberFormat="1" applyFont="1" applyFill="1" applyAlignment="1">
      <alignment horizontal="center"/>
    </xf>
    <xf numFmtId="164" fontId="4" fillId="4" borderId="12" xfId="3" applyNumberFormat="1" applyFont="1" applyFill="1" applyBorder="1" applyAlignment="1">
      <alignment horizontal="center"/>
    </xf>
    <xf numFmtId="0" fontId="5" fillId="3" borderId="0" xfId="0" applyFont="1" applyFill="1"/>
    <xf numFmtId="0" fontId="8" fillId="3" borderId="0" xfId="0" applyFont="1" applyFill="1"/>
    <xf numFmtId="0" fontId="16" fillId="3" borderId="0" xfId="0" applyFont="1" applyFill="1"/>
    <xf numFmtId="0" fontId="5" fillId="2" borderId="0" xfId="0" applyFont="1" applyFill="1" applyAlignment="1">
      <alignment vertical="top"/>
    </xf>
    <xf numFmtId="0" fontId="4"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xf numFmtId="0" fontId="5" fillId="2" borderId="0" xfId="0" applyFont="1" applyFill="1" applyAlignment="1">
      <alignment horizontal="left" vertical="top" wrapText="1"/>
    </xf>
    <xf numFmtId="0" fontId="5" fillId="5" borderId="16" xfId="0" applyFont="1" applyFill="1" applyBorder="1"/>
    <xf numFmtId="0" fontId="5" fillId="5" borderId="19" xfId="0" applyFont="1" applyFill="1" applyBorder="1"/>
    <xf numFmtId="0" fontId="4" fillId="5" borderId="7" xfId="0" quotePrefix="1" applyFont="1" applyFill="1" applyBorder="1" applyAlignment="1">
      <alignment horizontal="center"/>
    </xf>
    <xf numFmtId="0" fontId="4" fillId="5" borderId="8" xfId="0" quotePrefix="1" applyFont="1" applyFill="1" applyBorder="1" applyAlignment="1">
      <alignment horizontal="center"/>
    </xf>
    <xf numFmtId="0" fontId="4" fillId="5" borderId="20" xfId="0" quotePrefix="1" applyFont="1" applyFill="1" applyBorder="1" applyAlignment="1">
      <alignment horizontal="center"/>
    </xf>
    <xf numFmtId="0" fontId="5" fillId="2" borderId="0" xfId="0" applyFont="1" applyFill="1" applyAlignment="1">
      <alignment horizontal="left" vertical="top"/>
    </xf>
    <xf numFmtId="164" fontId="4" fillId="5" borderId="21" xfId="3" applyNumberFormat="1" applyFont="1" applyFill="1" applyBorder="1" applyAlignment="1">
      <alignment horizontal="center" vertical="center"/>
    </xf>
    <xf numFmtId="164" fontId="4" fillId="5" borderId="22" xfId="3" applyNumberFormat="1" applyFont="1" applyFill="1" applyBorder="1" applyAlignment="1">
      <alignment horizontal="center" vertical="center"/>
    </xf>
    <xf numFmtId="0" fontId="5" fillId="2" borderId="18" xfId="0" applyFont="1" applyFill="1" applyBorder="1"/>
    <xf numFmtId="0" fontId="5" fillId="2" borderId="0" xfId="0" applyFont="1" applyFill="1" applyBorder="1"/>
    <xf numFmtId="0" fontId="5" fillId="2" borderId="5" xfId="0" applyFont="1" applyFill="1" applyBorder="1"/>
    <xf numFmtId="0" fontId="5" fillId="5" borderId="23" xfId="0" applyFont="1" applyFill="1" applyBorder="1"/>
    <xf numFmtId="167" fontId="5" fillId="2" borderId="0" xfId="0" applyNumberFormat="1" applyFont="1" applyFill="1"/>
    <xf numFmtId="0" fontId="4" fillId="5" borderId="22" xfId="0" quotePrefix="1" applyFont="1" applyFill="1" applyBorder="1" applyAlignment="1">
      <alignment horizontal="center"/>
    </xf>
    <xf numFmtId="1" fontId="5" fillId="2" borderId="12" xfId="3" applyNumberFormat="1" applyFont="1" applyFill="1" applyBorder="1" applyAlignment="1">
      <alignment horizontal="center" vertical="center"/>
    </xf>
    <xf numFmtId="1" fontId="5" fillId="2" borderId="13" xfId="3" applyNumberFormat="1" applyFont="1" applyFill="1" applyBorder="1" applyAlignment="1">
      <alignment horizontal="center" vertical="center"/>
    </xf>
    <xf numFmtId="0" fontId="5" fillId="0" borderId="5"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168" fontId="5" fillId="2" borderId="0" xfId="0" applyNumberFormat="1" applyFont="1" applyFill="1"/>
    <xf numFmtId="0" fontId="17" fillId="2" borderId="0" xfId="0" applyFont="1" applyFill="1" applyAlignment="1">
      <alignment horizontal="left" vertical="top" wrapText="1"/>
    </xf>
    <xf numFmtId="0" fontId="4" fillId="0" borderId="0" xfId="0" applyFont="1" applyAlignment="1">
      <alignment horizontal="left"/>
    </xf>
    <xf numFmtId="0" fontId="5" fillId="0" borderId="6" xfId="0" applyFont="1" applyBorder="1" applyAlignment="1">
      <alignment horizontal="left"/>
    </xf>
    <xf numFmtId="3" fontId="5" fillId="2" borderId="13" xfId="7" applyNumberFormat="1" applyFont="1" applyFill="1" applyBorder="1" applyAlignment="1">
      <alignment horizontal="center"/>
    </xf>
    <xf numFmtId="2" fontId="7" fillId="0" borderId="0" xfId="0" applyNumberFormat="1" applyFont="1" applyFill="1" applyBorder="1"/>
    <xf numFmtId="168" fontId="7" fillId="0" borderId="0" xfId="0" applyNumberFormat="1" applyFont="1" applyFill="1"/>
    <xf numFmtId="1" fontId="5" fillId="2" borderId="0" xfId="0" applyNumberFormat="1" applyFont="1" applyFill="1" applyBorder="1"/>
    <xf numFmtId="164" fontId="5" fillId="2" borderId="0" xfId="0" applyNumberFormat="1" applyFont="1" applyFill="1" applyBorder="1"/>
    <xf numFmtId="165" fontId="5" fillId="2" borderId="0" xfId="0" applyNumberFormat="1" applyFont="1" applyFill="1" applyBorder="1"/>
    <xf numFmtId="9" fontId="5" fillId="2" borderId="0" xfId="0" applyNumberFormat="1" applyFont="1" applyFill="1" applyBorder="1"/>
    <xf numFmtId="0" fontId="17" fillId="2" borderId="0" xfId="0" applyFont="1" applyFill="1" applyAlignment="1">
      <alignment horizontal="right"/>
    </xf>
    <xf numFmtId="0" fontId="5" fillId="0" borderId="3" xfId="0" applyFont="1" applyFill="1" applyBorder="1"/>
    <xf numFmtId="1" fontId="5" fillId="0" borderId="0" xfId="0" applyNumberFormat="1" applyFont="1" applyFill="1" applyBorder="1"/>
    <xf numFmtId="2" fontId="5" fillId="0" borderId="0" xfId="0" applyNumberFormat="1" applyFont="1" applyFill="1" applyBorder="1"/>
    <xf numFmtId="2" fontId="7" fillId="0" borderId="0" xfId="0" applyNumberFormat="1" applyFont="1" applyFill="1"/>
    <xf numFmtId="164" fontId="5" fillId="0" borderId="0" xfId="0" applyNumberFormat="1" applyFont="1" applyFill="1" applyBorder="1"/>
    <xf numFmtId="0" fontId="5" fillId="2" borderId="25" xfId="0" applyFont="1" applyFill="1" applyBorder="1"/>
    <xf numFmtId="0" fontId="4" fillId="2" borderId="25" xfId="0" applyFont="1" applyFill="1" applyBorder="1"/>
    <xf numFmtId="0" fontId="8" fillId="2" borderId="0" xfId="0" applyFont="1" applyFill="1" applyBorder="1"/>
    <xf numFmtId="0" fontId="4" fillId="2" borderId="0" xfId="0" quotePrefix="1" applyFont="1" applyFill="1" applyBorder="1" applyAlignment="1"/>
    <xf numFmtId="0" fontId="4" fillId="2" borderId="0" xfId="0" applyFont="1" applyFill="1" applyBorder="1" applyAlignment="1"/>
    <xf numFmtId="0" fontId="4" fillId="2" borderId="0" xfId="0" quotePrefix="1" applyFont="1" applyFill="1" applyBorder="1" applyAlignment="1">
      <alignment horizontal="center"/>
    </xf>
    <xf numFmtId="166" fontId="5" fillId="2" borderId="0" xfId="3" applyNumberFormat="1" applyFont="1" applyFill="1" applyBorder="1" applyAlignment="1">
      <alignment horizontal="center"/>
    </xf>
    <xf numFmtId="0" fontId="5" fillId="2" borderId="0" xfId="0" quotePrefix="1" applyFont="1" applyFill="1" applyBorder="1"/>
    <xf numFmtId="166" fontId="5" fillId="2" borderId="0" xfId="3" applyNumberFormat="1" applyFont="1" applyFill="1" applyBorder="1" applyAlignment="1">
      <alignment horizontal="center" vertical="center"/>
    </xf>
    <xf numFmtId="0" fontId="5" fillId="2" borderId="0" xfId="5" applyFont="1" applyFill="1" applyBorder="1" applyAlignment="1">
      <alignment vertical="center"/>
    </xf>
    <xf numFmtId="0" fontId="4" fillId="2" borderId="0" xfId="0" applyFont="1" applyFill="1" applyBorder="1"/>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4" xfId="0" applyFont="1" applyFill="1" applyBorder="1" applyAlignment="1">
      <alignment horizontal="center"/>
    </xf>
    <xf numFmtId="0" fontId="5" fillId="0" borderId="7" xfId="0" applyFont="1" applyBorder="1"/>
    <xf numFmtId="0" fontId="7" fillId="0" borderId="6" xfId="0" applyFont="1" applyFill="1" applyBorder="1"/>
    <xf numFmtId="0" fontId="7" fillId="0" borderId="7" xfId="0" applyFont="1" applyFill="1" applyBorder="1"/>
    <xf numFmtId="49" fontId="7" fillId="0" borderId="7" xfId="0" applyNumberFormat="1" applyFont="1" applyFill="1" applyBorder="1"/>
    <xf numFmtId="1" fontId="7" fillId="0" borderId="7" xfId="0" applyNumberFormat="1" applyFont="1" applyFill="1" applyBorder="1"/>
    <xf numFmtId="164" fontId="7" fillId="0" borderId="7" xfId="0" applyNumberFormat="1" applyFont="1" applyFill="1" applyBorder="1"/>
    <xf numFmtId="1" fontId="7" fillId="0" borderId="8" xfId="0" applyNumberFormat="1" applyFont="1" applyFill="1" applyBorder="1"/>
    <xf numFmtId="0" fontId="5"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xf>
    <xf numFmtId="0" fontId="5" fillId="2" borderId="0" xfId="0" applyFont="1" applyFill="1" applyAlignment="1">
      <alignment horizontal="left" vertical="top"/>
    </xf>
    <xf numFmtId="0" fontId="4" fillId="5" borderId="24" xfId="0" quotePrefix="1" applyFont="1" applyFill="1" applyBorder="1" applyAlignment="1">
      <alignment horizontal="center"/>
    </xf>
    <xf numFmtId="0" fontId="4" fillId="5" borderId="15" xfId="0" quotePrefix="1" applyFont="1" applyFill="1" applyBorder="1" applyAlignment="1">
      <alignment horizontal="center"/>
    </xf>
    <xf numFmtId="0" fontId="4" fillId="5" borderId="24" xfId="0" applyFont="1" applyFill="1" applyBorder="1" applyAlignment="1">
      <alignment horizontal="center"/>
    </xf>
    <xf numFmtId="0" fontId="4" fillId="5" borderId="15"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6" fillId="2" borderId="0" xfId="0" applyFont="1" applyFill="1" applyAlignment="1">
      <alignment horizontal="left" vertical="top" wrapText="1"/>
    </xf>
    <xf numFmtId="0" fontId="17" fillId="2" borderId="0" xfId="0" applyFont="1" applyFill="1" applyAlignment="1">
      <alignment horizontal="left" vertical="top" wrapText="1"/>
    </xf>
    <xf numFmtId="0" fontId="4" fillId="5" borderId="9" xfId="0" quotePrefix="1" applyFont="1" applyFill="1" applyBorder="1" applyAlignment="1">
      <alignment horizontal="center"/>
    </xf>
  </cellXfs>
  <cellStyles count="8">
    <cellStyle name="-" xfId="1"/>
    <cellStyle name="Comma" xfId="7" builtinId="3"/>
    <cellStyle name="Hyperlink" xfId="6" builtinId="8"/>
    <cellStyle name="Normal" xfId="0" builtinId="0"/>
    <cellStyle name="Normal 10 2 2 2" xfId="2"/>
    <cellStyle name="Normal 2" xfId="4"/>
    <cellStyle name="Normal 3" xfId="5"/>
    <cellStyle name="Percent" xfId="3" builtinId="5"/>
  </cellStyles>
  <dxfs count="1">
    <dxf>
      <fill>
        <patternFill>
          <bgColor theme="5" tint="0.39994506668294322"/>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1062295</xdr:colOff>
      <xdr:row>6</xdr:row>
      <xdr:rowOff>21431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7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161924</xdr:colOff>
      <xdr:row>1</xdr:row>
      <xdr:rowOff>0</xdr:rowOff>
    </xdr:from>
    <xdr:ext cx="8639176" cy="7135608"/>
    <xdr:sp macro="" textlink="">
      <xdr:nvSpPr>
        <xdr:cNvPr id="3" name="TextBox 2"/>
        <xdr:cNvSpPr txBox="1"/>
      </xdr:nvSpPr>
      <xdr:spPr>
        <a:xfrm>
          <a:off x="161924" y="190500"/>
          <a:ext cx="8639176" cy="7135608"/>
        </a:xfrm>
        <a:prstGeom prst="rect">
          <a:avLst/>
        </a:prstGeom>
        <a:ln w="28575">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r>
            <a:rPr lang="en-GB" sz="1000" b="1" u="sng">
              <a:solidFill>
                <a:schemeClr val="dk1"/>
              </a:solidFill>
              <a:effectLst/>
              <a:latin typeface="+mn-lt"/>
              <a:ea typeface="+mn-ea"/>
              <a:cs typeface="+mn-cs"/>
            </a:rPr>
            <a:t>CCC resource cost estimates</a:t>
          </a:r>
          <a:endParaRPr lang="en-GB" sz="1000">
            <a:effectLst/>
          </a:endParaRPr>
        </a:p>
        <a:p>
          <a:endParaRPr lang="en-GB" sz="1000" b="0">
            <a:solidFill>
              <a:schemeClr val="dk1"/>
            </a:solidFill>
            <a:effectLst/>
            <a:latin typeface="+mn-lt"/>
            <a:ea typeface="+mn-ea"/>
            <a:cs typeface="+mn-cs"/>
          </a:endParaRPr>
        </a:p>
        <a:p>
          <a:r>
            <a:rPr lang="en-GB" sz="1000" b="0">
              <a:solidFill>
                <a:schemeClr val="dk1"/>
              </a:solidFill>
              <a:effectLst/>
              <a:latin typeface="+mn-lt"/>
              <a:ea typeface="+mn-ea"/>
              <a:cs typeface="+mn-cs"/>
            </a:rPr>
            <a:t>This</a:t>
          </a:r>
          <a:r>
            <a:rPr lang="en-GB" sz="1000" b="0" baseline="0">
              <a:solidFill>
                <a:schemeClr val="dk1"/>
              </a:solidFill>
              <a:effectLst/>
              <a:latin typeface="+mn-lt"/>
              <a:ea typeface="+mn-ea"/>
              <a:cs typeface="+mn-cs"/>
            </a:rPr>
            <a:t> spreadsheet sets out the data used to calculate the resource cost estimates published in the CCC's </a:t>
          </a:r>
          <a:r>
            <a:rPr lang="en-GB" sz="1000" b="0" i="1" baseline="0">
              <a:solidFill>
                <a:schemeClr val="dk1"/>
              </a:solidFill>
              <a:effectLst/>
              <a:latin typeface="+mn-lt"/>
              <a:ea typeface="+mn-ea"/>
              <a:cs typeface="+mn-cs"/>
            </a:rPr>
            <a:t>Net Zero </a:t>
          </a:r>
          <a:r>
            <a:rPr lang="en-GB" sz="1000" b="0" baseline="0">
              <a:solidFill>
                <a:schemeClr val="dk1"/>
              </a:solidFill>
              <a:effectLst/>
              <a:latin typeface="+mn-lt"/>
              <a:ea typeface="+mn-ea"/>
              <a:cs typeface="+mn-cs"/>
            </a:rPr>
            <a:t>report of May 2019. These are the basis for one of the headline findings of the report that the Net Zero target can be achieved at an economic cost of up to 1-2% of GDP, in line with earlier expectations for the cost of the previous 2050 target for an 80% reduction in emissions. The spreadsheet should be used in conjunction with the report. In particular there is a danger of over-interpreting specific assumptions made 30 years ahead. We draw attention to the conclusion in the report (page 228) that given broader uncertainties the estimated annual cost in 2050 is best described as up to 1-2% of GDP.</a:t>
          </a:r>
        </a:p>
        <a:p>
          <a:endParaRPr lang="en-GB" sz="1000">
            <a:effectLst/>
          </a:endParaRPr>
        </a:p>
        <a:p>
          <a:r>
            <a:rPr lang="en-GB" sz="1000" b="1">
              <a:solidFill>
                <a:schemeClr val="dk1"/>
              </a:solidFill>
              <a:effectLst/>
              <a:latin typeface="+mn-lt"/>
              <a:ea typeface="+mn-ea"/>
              <a:cs typeface="+mn-cs"/>
            </a:rPr>
            <a:t>What are resource</a:t>
          </a:r>
          <a:r>
            <a:rPr lang="en-GB" sz="1000" b="1" baseline="0">
              <a:solidFill>
                <a:schemeClr val="dk1"/>
              </a:solidFill>
              <a:effectLst/>
              <a:latin typeface="+mn-lt"/>
              <a:ea typeface="+mn-ea"/>
              <a:cs typeface="+mn-cs"/>
            </a:rPr>
            <a:t> cost estimates</a:t>
          </a:r>
          <a:r>
            <a:rPr lang="en-GB" sz="1000" b="1">
              <a:solidFill>
                <a:schemeClr val="dk1"/>
              </a:solidFill>
              <a:effectLst/>
              <a:latin typeface="+mn-lt"/>
              <a:ea typeface="+mn-ea"/>
              <a:cs typeface="+mn-cs"/>
            </a:rPr>
            <a:t>?</a:t>
          </a:r>
          <a:endParaRPr lang="en-GB" sz="1000">
            <a:effectLst/>
          </a:endParaRPr>
        </a:p>
        <a:p>
          <a:endParaRPr lang="en-GB" sz="1000" b="0">
            <a:solidFill>
              <a:schemeClr val="dk1"/>
            </a:solidFill>
            <a:effectLst/>
            <a:latin typeface="+mn-lt"/>
            <a:ea typeface="+mn-ea"/>
            <a:cs typeface="+mn-cs"/>
          </a:endParaRPr>
        </a:p>
        <a:p>
          <a:r>
            <a:rPr lang="en-GB" sz="1000" b="0">
              <a:solidFill>
                <a:schemeClr val="dk1"/>
              </a:solidFill>
              <a:effectLst/>
              <a:latin typeface="+mn-lt"/>
              <a:ea typeface="+mn-ea"/>
              <a:cs typeface="+mn-cs"/>
            </a:rPr>
            <a:t>Our</a:t>
          </a:r>
          <a:r>
            <a:rPr lang="en-GB" sz="1000" b="0" baseline="0">
              <a:solidFill>
                <a:schemeClr val="dk1"/>
              </a:solidFill>
              <a:effectLst/>
              <a:latin typeface="+mn-lt"/>
              <a:ea typeface="+mn-ea"/>
              <a:cs typeface="+mn-cs"/>
            </a:rPr>
            <a:t> cost estimates represent </a:t>
          </a:r>
          <a:r>
            <a:rPr lang="en-GB" sz="1000" b="1" baseline="0">
              <a:solidFill>
                <a:schemeClr val="dk1"/>
              </a:solidFill>
              <a:effectLst/>
              <a:latin typeface="+mn-lt"/>
              <a:ea typeface="+mn-ea"/>
              <a:cs typeface="+mn-cs"/>
            </a:rPr>
            <a:t>a</a:t>
          </a:r>
          <a:r>
            <a:rPr lang="en-GB" sz="1000" b="1">
              <a:solidFill>
                <a:schemeClr val="dk1"/>
              </a:solidFill>
              <a:effectLst/>
              <a:latin typeface="+mn-lt"/>
              <a:ea typeface="+mn-ea"/>
              <a:cs typeface="+mn-cs"/>
            </a:rPr>
            <a:t>nnual resource costs </a:t>
          </a:r>
          <a:r>
            <a:rPr lang="en-GB" sz="1000" b="0">
              <a:solidFill>
                <a:schemeClr val="dk1"/>
              </a:solidFill>
              <a:effectLst/>
              <a:latin typeface="+mn-lt"/>
              <a:ea typeface="+mn-ea"/>
              <a:cs typeface="+mn-cs"/>
            </a:rPr>
            <a:t>of all measures to reduce emissions that are still present in 2050. </a:t>
          </a:r>
          <a:r>
            <a:rPr lang="en-GB" sz="1000">
              <a:solidFill>
                <a:schemeClr val="dk1"/>
              </a:solidFill>
              <a:effectLst/>
              <a:latin typeface="+mn-lt"/>
              <a:ea typeface="+mn-ea"/>
              <a:cs typeface="+mn-cs"/>
            </a:rPr>
            <a:t>The</a:t>
          </a:r>
          <a:r>
            <a:rPr lang="en-GB" sz="1000" baseline="0">
              <a:solidFill>
                <a:schemeClr val="dk1"/>
              </a:solidFill>
              <a:effectLst/>
              <a:latin typeface="+mn-lt"/>
              <a:ea typeface="+mn-ea"/>
              <a:cs typeface="+mn-cs"/>
            </a:rPr>
            <a:t> total resource cost depends on the unit resource cost (marginal abatement cost) of a measure and the scale of deployment (abatement produced by the measure):</a:t>
          </a:r>
        </a:p>
        <a:p>
          <a:endParaRPr lang="en-GB" sz="1000">
            <a:solidFill>
              <a:schemeClr val="dk1"/>
            </a:solidFill>
            <a:effectLst/>
            <a:latin typeface="+mn-lt"/>
            <a:ea typeface="+mn-ea"/>
            <a:cs typeface="+mn-cs"/>
          </a:endParaRPr>
        </a:p>
        <a:p>
          <a:pPr eaLnBrk="1" fontAlgn="auto" latinLnBrk="0" hangingPunct="1"/>
          <a:r>
            <a:rPr lang="en-GB" sz="1000" b="1" i="1">
              <a:solidFill>
                <a:srgbClr val="009999"/>
              </a:solidFill>
              <a:effectLst/>
              <a:latin typeface="+mn-lt"/>
              <a:ea typeface="+mn-ea"/>
              <a:cs typeface="+mn-cs"/>
            </a:rPr>
            <a:t>Total</a:t>
          </a:r>
          <a:r>
            <a:rPr lang="en-GB" sz="1000" b="1" i="1" baseline="0">
              <a:solidFill>
                <a:srgbClr val="009999"/>
              </a:solidFill>
              <a:effectLst/>
              <a:latin typeface="+mn-lt"/>
              <a:ea typeface="+mn-ea"/>
              <a:cs typeface="+mn-cs"/>
            </a:rPr>
            <a:t> resource</a:t>
          </a:r>
          <a:r>
            <a:rPr lang="en-GB" sz="1000" b="1" i="1">
              <a:solidFill>
                <a:srgbClr val="009999"/>
              </a:solidFill>
              <a:effectLst/>
              <a:latin typeface="+mn-lt"/>
              <a:ea typeface="+mn-ea"/>
              <a:cs typeface="+mn-cs"/>
            </a:rPr>
            <a:t> cost of abatement of</a:t>
          </a:r>
          <a:r>
            <a:rPr lang="en-GB" sz="1000" b="1" i="1" baseline="0">
              <a:solidFill>
                <a:srgbClr val="009999"/>
              </a:solidFill>
              <a:effectLst/>
              <a:latin typeface="+mn-lt"/>
              <a:ea typeface="+mn-ea"/>
              <a:cs typeface="+mn-cs"/>
            </a:rPr>
            <a:t> a measure </a:t>
          </a:r>
          <a:r>
            <a:rPr lang="en-GB" sz="1000" b="1" i="1">
              <a:solidFill>
                <a:srgbClr val="009999"/>
              </a:solidFill>
              <a:effectLst/>
              <a:latin typeface="+mn-lt"/>
              <a:ea typeface="+mn-ea"/>
              <a:cs typeface="+mn-cs"/>
            </a:rPr>
            <a:t>(£) = Marginal abatement cost (£/tCO₂e) x Abatement produced by the measure (MtCO₂e)</a:t>
          </a:r>
        </a:p>
        <a:p>
          <a:pPr eaLnBrk="1" fontAlgn="auto" latinLnBrk="0" hangingPunct="1"/>
          <a:endParaRPr lang="en-GB" sz="1000" b="1" i="1">
            <a:solidFill>
              <a:srgbClr val="009999"/>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dk1"/>
              </a:solidFill>
              <a:effectLst/>
              <a:latin typeface="+mn-lt"/>
              <a:ea typeface="+mn-ea"/>
              <a:cs typeface="+mn-cs"/>
            </a:rPr>
            <a:t>Resource costs </a:t>
          </a:r>
          <a:r>
            <a:rPr lang="en-GB" sz="1000" b="0">
              <a:solidFill>
                <a:schemeClr val="dk1"/>
              </a:solidFill>
              <a:effectLst/>
              <a:latin typeface="+mn-lt"/>
              <a:ea typeface="+mn-ea"/>
              <a:cs typeface="+mn-cs"/>
            </a:rPr>
            <a:t>are the technical costs of delivering emissions abatement. </a:t>
          </a:r>
          <a:r>
            <a:rPr lang="en-GB" sz="1000">
              <a:solidFill>
                <a:schemeClr val="dk1"/>
              </a:solidFill>
              <a:effectLst/>
              <a:latin typeface="+mn-lt"/>
              <a:ea typeface="+mn-ea"/>
              <a:cs typeface="+mn-cs"/>
            </a:rPr>
            <a:t>The marginal abatement costs are estimated by adding up the capital and operating costs over the lifetime of the measure and subtracting the capital</a:t>
          </a:r>
          <a:r>
            <a:rPr lang="en-GB" sz="1000" baseline="0">
              <a:solidFill>
                <a:schemeClr val="dk1"/>
              </a:solidFill>
              <a:effectLst/>
              <a:latin typeface="+mn-lt"/>
              <a:ea typeface="+mn-ea"/>
              <a:cs typeface="+mn-cs"/>
            </a:rPr>
            <a:t> and operating</a:t>
          </a:r>
          <a:r>
            <a:rPr lang="en-GB" sz="1000">
              <a:solidFill>
                <a:schemeClr val="dk1"/>
              </a:solidFill>
              <a:effectLst/>
              <a:latin typeface="+mn-lt"/>
              <a:ea typeface="+mn-ea"/>
              <a:cs typeface="+mn-cs"/>
            </a:rPr>
            <a:t> costs of technologies and</a:t>
          </a:r>
          <a:r>
            <a:rPr lang="en-GB" sz="1000" baseline="0">
              <a:solidFill>
                <a:schemeClr val="dk1"/>
              </a:solidFill>
              <a:effectLst/>
              <a:latin typeface="+mn-lt"/>
              <a:ea typeface="+mn-ea"/>
              <a:cs typeface="+mn-cs"/>
            </a:rPr>
            <a:t> behaviours </a:t>
          </a:r>
          <a:r>
            <a:rPr lang="en-GB" sz="1000">
              <a:solidFill>
                <a:schemeClr val="dk1"/>
              </a:solidFill>
              <a:effectLst/>
              <a:latin typeface="+mn-lt"/>
              <a:ea typeface="+mn-ea"/>
              <a:cs typeface="+mn-cs"/>
            </a:rPr>
            <a:t>in a world without climate action, and spreading this</a:t>
          </a:r>
          <a:r>
            <a:rPr lang="en-GB" sz="1000" baseline="0">
              <a:solidFill>
                <a:schemeClr val="dk1"/>
              </a:solidFill>
              <a:effectLst/>
              <a:latin typeface="+mn-lt"/>
              <a:ea typeface="+mn-ea"/>
              <a:cs typeface="+mn-cs"/>
            </a:rPr>
            <a:t> difference in costs</a:t>
          </a:r>
          <a:r>
            <a:rPr lang="en-GB" sz="1000">
              <a:solidFill>
                <a:schemeClr val="dk1"/>
              </a:solidFill>
              <a:effectLst/>
              <a:latin typeface="+mn-lt"/>
              <a:ea typeface="+mn-ea"/>
              <a:cs typeface="+mn-cs"/>
            </a:rPr>
            <a:t> across the emissions savings over the lifetime of the measure.</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0" i="0">
            <a:solidFill>
              <a:sysClr val="windowText" lastClr="000000"/>
            </a:solidFill>
            <a:effectLst/>
            <a:latin typeface="+mn-lt"/>
            <a:ea typeface="+mn-ea"/>
            <a:cs typeface="+mn-cs"/>
          </a:endParaRPr>
        </a:p>
        <a:p>
          <a:pPr eaLnBrk="1" fontAlgn="auto" latinLnBrk="0" hangingPunct="1"/>
          <a:r>
            <a:rPr lang="en-GB" sz="1000" b="0" i="0">
              <a:solidFill>
                <a:sysClr val="windowText" lastClr="000000"/>
              </a:solidFill>
              <a:effectLst/>
              <a:latin typeface="+mn-lt"/>
              <a:ea typeface="+mn-ea"/>
              <a:cs typeface="+mn-cs"/>
            </a:rPr>
            <a:t>For example: installing energy efficiency measures (e.g. loft insulation, cavity wall insulation) in homes has an upfront cost but reduces energy demand and emissions. There is a capital investment cost from installing the measures (e.g. labour costs, costs of building materials), followed by an ongoing stream of lower operating costs (e.g. fuel). The total resource cost of the measure will be the sum of its annualised capital and operating costs. This exercise would be applied to all abatement measures across each emitting sector in the economy to estimate total resource costs.</a:t>
          </a:r>
        </a:p>
        <a:p>
          <a:pPr eaLnBrk="1" fontAlgn="auto" latinLnBrk="0" hangingPunct="1"/>
          <a:endParaRPr lang="en-GB" sz="1000" b="0" i="0">
            <a:solidFill>
              <a:sysClr val="windowText" lastClr="000000"/>
            </a:solidFill>
            <a:effectLst/>
            <a:latin typeface="+mn-lt"/>
            <a:ea typeface="+mn-ea"/>
            <a:cs typeface="+mn-cs"/>
          </a:endParaRPr>
        </a:p>
        <a:p>
          <a:pPr eaLnBrk="1" fontAlgn="auto" latinLnBrk="0" hangingPunct="1"/>
          <a:r>
            <a:rPr lang="en-GB" sz="1000" b="0" i="0">
              <a:solidFill>
                <a:sysClr val="windowText" lastClr="000000"/>
              </a:solidFill>
              <a:effectLst/>
              <a:latin typeface="+mn-lt"/>
              <a:ea typeface="+mn-ea"/>
              <a:cs typeface="+mn-cs"/>
            </a:rPr>
            <a:t>The costs are presented, both in the report and this spreadsheet, in real terms at 2018 prices. They are </a:t>
          </a:r>
          <a:r>
            <a:rPr lang="en-GB" sz="1000" b="0" i="0" baseline="0">
              <a:solidFill>
                <a:sysClr val="windowText" lastClr="000000"/>
              </a:solidFill>
              <a:effectLst/>
              <a:latin typeface="+mn-lt"/>
              <a:ea typeface="+mn-ea"/>
              <a:cs typeface="+mn-cs"/>
            </a:rPr>
            <a:t>an estimate of the cost in 2050, without discounting back to today.</a:t>
          </a:r>
          <a:endParaRPr lang="en-GB" sz="1000" b="0" i="0">
            <a:solidFill>
              <a:sysClr val="windowText" lastClr="000000"/>
            </a:solidFill>
            <a:effectLst/>
            <a:latin typeface="+mn-lt"/>
            <a:ea typeface="+mn-ea"/>
            <a:cs typeface="+mn-cs"/>
          </a:endParaRPr>
        </a:p>
        <a:p>
          <a:pPr eaLnBrk="1" fontAlgn="auto" latinLnBrk="0" hangingPunct="1"/>
          <a:endParaRPr lang="en-GB" sz="1000" b="1" i="1">
            <a:solidFill>
              <a:srgbClr val="009999"/>
            </a:solidFill>
            <a:effectLst/>
            <a:latin typeface="+mn-lt"/>
            <a:ea typeface="+mn-ea"/>
            <a:cs typeface="+mn-cs"/>
          </a:endParaRPr>
        </a:p>
        <a:p>
          <a:pPr eaLnBrk="1" fontAlgn="auto" latinLnBrk="0" hangingPunct="1"/>
          <a:r>
            <a:rPr lang="en-GB" sz="1000" i="1">
              <a:solidFill>
                <a:schemeClr val="dk1"/>
              </a:solidFill>
              <a:effectLst/>
              <a:latin typeface="+mn-lt"/>
              <a:ea typeface="+mn-ea"/>
              <a:cs typeface="+mn-cs"/>
            </a:rPr>
            <a:t>For further details on data sources for costs in each sector see the respective sectoral chapter in the Net Zero technical report and the supporting research referenced in those chapters - https://www.theccc.org.uk/publication/net-zero-technical-report/ </a:t>
          </a:r>
        </a:p>
        <a:p>
          <a:pPr eaLnBrk="1" fontAlgn="auto" latinLnBrk="0" hangingPunct="1"/>
          <a:endParaRPr lang="en-GB" sz="1000">
            <a:effectLst/>
          </a:endParaRPr>
        </a:p>
        <a:p>
          <a:r>
            <a:rPr lang="en-GB" sz="1000" b="1">
              <a:solidFill>
                <a:schemeClr val="dk1"/>
              </a:solidFill>
              <a:effectLst/>
              <a:latin typeface="+mn-lt"/>
              <a:ea typeface="+mn-ea"/>
              <a:cs typeface="+mn-cs"/>
            </a:rPr>
            <a:t>What do the estimates include?</a:t>
          </a:r>
          <a:endParaRPr lang="en-GB" sz="1000">
            <a:effectLst/>
          </a:endParaRP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They </a:t>
          </a:r>
          <a:r>
            <a:rPr lang="en-GB" sz="1000" b="1">
              <a:solidFill>
                <a:schemeClr val="dk1"/>
              </a:solidFill>
              <a:effectLst/>
              <a:latin typeface="+mn-lt"/>
              <a:ea typeface="+mn-ea"/>
              <a:cs typeface="+mn-cs"/>
            </a:rPr>
            <a:t>cover all resource costs </a:t>
          </a:r>
          <a:r>
            <a:rPr lang="en-GB" sz="1000">
              <a:solidFill>
                <a:schemeClr val="dk1"/>
              </a:solidFill>
              <a:effectLst/>
              <a:latin typeface="+mn-lt"/>
              <a:ea typeface="+mn-ea"/>
              <a:cs typeface="+mn-cs"/>
            </a:rPr>
            <a:t>– not just the costs of building windfarms, but the costs of connecting them to networks</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and providing the required back-up; not just the costs of electric vehicles, but also the low-carbon electricity to run them, the charging points to refuel them and the strengthened network to deliver their power;</a:t>
          </a:r>
          <a:r>
            <a:rPr lang="en-GB" sz="1000" baseline="0">
              <a:solidFill>
                <a:schemeClr val="dk1"/>
              </a:solidFill>
              <a:effectLst/>
              <a:latin typeface="+mn-lt"/>
              <a:ea typeface="+mn-ea"/>
              <a:cs typeface="+mn-cs"/>
            </a:rPr>
            <a:t> etc.</a:t>
          </a:r>
          <a:endParaRPr lang="en-GB" sz="1000">
            <a:effectLst/>
          </a:endParaRPr>
        </a:p>
        <a:p>
          <a:endParaRPr lang="en-GB" sz="1000">
            <a:solidFill>
              <a:schemeClr val="dk1"/>
            </a:solidFill>
            <a:effectLst/>
            <a:latin typeface="+mn-lt"/>
            <a:ea typeface="+mn-ea"/>
            <a:cs typeface="+mn-cs"/>
          </a:endParaRPr>
        </a:p>
        <a:p>
          <a:r>
            <a:rPr lang="en-GB" sz="1000">
              <a:solidFill>
                <a:schemeClr val="dk1"/>
              </a:solidFill>
              <a:effectLst/>
              <a:latin typeface="+mn-lt"/>
              <a:ea typeface="+mn-ea"/>
              <a:cs typeface="+mn-cs"/>
            </a:rPr>
            <a:t>They </a:t>
          </a:r>
          <a:r>
            <a:rPr lang="en-GB" sz="1000" b="1">
              <a:solidFill>
                <a:schemeClr val="dk1"/>
              </a:solidFill>
              <a:effectLst/>
              <a:latin typeface="+mn-lt"/>
              <a:ea typeface="+mn-ea"/>
              <a:cs typeface="+mn-cs"/>
            </a:rPr>
            <a:t>do not </a:t>
          </a:r>
          <a:r>
            <a:rPr lang="en-GB" sz="1000">
              <a:solidFill>
                <a:schemeClr val="dk1"/>
              </a:solidFill>
              <a:effectLst/>
              <a:latin typeface="+mn-lt"/>
              <a:ea typeface="+mn-ea"/>
              <a:cs typeface="+mn-cs"/>
            </a:rPr>
            <a:t>include benefits of climate action such as avoided climate damages, co-benefits (e.g. health benefits arising from better air quality, less noise, healthier diets and more active lifestyles; benefits to the environment and biodiversity) or potential economic benefits from shifting resources towards</a:t>
          </a:r>
          <a:r>
            <a:rPr lang="en-GB" sz="1000" baseline="0">
              <a:solidFill>
                <a:schemeClr val="dk1"/>
              </a:solidFill>
              <a:effectLst/>
              <a:latin typeface="+mn-lt"/>
              <a:ea typeface="+mn-ea"/>
              <a:cs typeface="+mn-cs"/>
            </a:rPr>
            <a:t> domestic investment or industries of the future</a:t>
          </a:r>
          <a:r>
            <a:rPr lang="en-GB" sz="1000">
              <a:solidFill>
                <a:schemeClr val="dk1"/>
              </a:solidFill>
              <a:effectLst/>
              <a:latin typeface="+mn-lt"/>
              <a:ea typeface="+mn-ea"/>
              <a:cs typeface="+mn-cs"/>
            </a:rPr>
            <a:t>.</a:t>
          </a:r>
          <a:endParaRPr lang="en-GB" sz="1000">
            <a:effectLst/>
          </a:endParaRPr>
        </a:p>
        <a:p>
          <a:pPr eaLnBrk="1" fontAlgn="auto" latinLnBrk="0" hangingPunct="1"/>
          <a:endParaRPr lang="en-GB" sz="1000" i="1">
            <a:solidFill>
              <a:schemeClr val="dk1"/>
            </a:solidFill>
            <a:effectLst/>
            <a:latin typeface="+mn-lt"/>
            <a:ea typeface="+mn-ea"/>
            <a:cs typeface="+mn-cs"/>
          </a:endParaRPr>
        </a:p>
        <a:p>
          <a:pPr eaLnBrk="1" fontAlgn="auto" latinLnBrk="0" hangingPunct="1"/>
          <a:r>
            <a:rPr lang="en-GB" sz="1000" i="0">
              <a:solidFill>
                <a:schemeClr val="dk1"/>
              </a:solidFill>
              <a:effectLst/>
              <a:latin typeface="+mn-lt"/>
              <a:ea typeface="+mn-ea"/>
              <a:cs typeface="+mn-cs"/>
            </a:rPr>
            <a:t>Because they include operating costs and annualised capital costs, and costs across both the private and public sectors, resource costs </a:t>
          </a:r>
          <a:r>
            <a:rPr lang="en-GB" sz="1000" b="1" i="0">
              <a:solidFill>
                <a:schemeClr val="dk1"/>
              </a:solidFill>
              <a:effectLst/>
              <a:latin typeface="+mn-lt"/>
              <a:ea typeface="+mn-ea"/>
              <a:cs typeface="+mn-cs"/>
            </a:rPr>
            <a:t>are not </a:t>
          </a:r>
          <a:r>
            <a:rPr lang="en-GB" sz="1000" i="0">
              <a:solidFill>
                <a:schemeClr val="dk1"/>
              </a:solidFill>
              <a:effectLst/>
              <a:latin typeface="+mn-lt"/>
              <a:ea typeface="+mn-ea"/>
              <a:cs typeface="+mn-cs"/>
            </a:rPr>
            <a:t>equivalent to annual government spending, investment, or costs to the Exchequer.</a:t>
          </a:r>
        </a:p>
        <a:p>
          <a:pPr eaLnBrk="1" fontAlgn="auto" latinLnBrk="0" hangingPunct="1"/>
          <a:endParaRPr lang="en-GB" sz="1000" i="1">
            <a:solidFill>
              <a:schemeClr val="dk1"/>
            </a:solidFill>
            <a:effectLst/>
            <a:latin typeface="+mn-lt"/>
            <a:ea typeface="+mn-ea"/>
            <a:cs typeface="+mn-cs"/>
          </a:endParaRPr>
        </a:p>
        <a:p>
          <a:pPr eaLnBrk="1" fontAlgn="auto" latinLnBrk="0" hangingPunct="1"/>
          <a:r>
            <a:rPr lang="en-GB" sz="1000" i="1">
              <a:solidFill>
                <a:schemeClr val="dk1"/>
              </a:solidFill>
              <a:effectLst/>
              <a:latin typeface="+mn-lt"/>
              <a:ea typeface="+mn-ea"/>
              <a:cs typeface="+mn-cs"/>
            </a:rPr>
            <a:t>A full picture</a:t>
          </a:r>
          <a:r>
            <a:rPr lang="en-GB" sz="1000" i="1" baseline="0">
              <a:solidFill>
                <a:schemeClr val="dk1"/>
              </a:solidFill>
              <a:effectLst/>
              <a:latin typeface="+mn-lt"/>
              <a:ea typeface="+mn-ea"/>
              <a:cs typeface="+mn-cs"/>
            </a:rPr>
            <a:t> should include consideration of both costs and benefits. </a:t>
          </a:r>
          <a:r>
            <a:rPr lang="en-GB" sz="1000" i="1">
              <a:solidFill>
                <a:schemeClr val="dk1"/>
              </a:solidFill>
              <a:effectLst/>
              <a:latin typeface="+mn-lt"/>
              <a:ea typeface="+mn-ea"/>
              <a:cs typeface="+mn-cs"/>
            </a:rPr>
            <a:t>For further</a:t>
          </a:r>
          <a:r>
            <a:rPr lang="en-GB" sz="1000" i="1" baseline="0">
              <a:solidFill>
                <a:schemeClr val="dk1"/>
              </a:solidFill>
              <a:effectLst/>
              <a:latin typeface="+mn-lt"/>
              <a:ea typeface="+mn-ea"/>
              <a:cs typeface="+mn-cs"/>
            </a:rPr>
            <a:t> details on the costs and benefits of climate action generally and of achieving a net-zero greenhouse gas emissions target see Chapter 7 of the CCC's Net Zero report. </a:t>
          </a:r>
          <a:endParaRPr lang="en-GB" sz="1000">
            <a:effectLst/>
          </a:endParaRPr>
        </a:p>
      </xdr:txBody>
    </xdr:sp>
    <xdr:clientData/>
  </xdr:oneCellAnchor>
</xdr:wsDr>
</file>

<file path=xl/externalLinks/_rels/externalLink1.xml.rels><?xml version="1.0" encoding="UTF-8" standalone="no"?>
<Relationships xmlns="http://schemas.openxmlformats.org/package/2006/relationships">
<Relationship Id="rId1" Target="3.%20Business%20Planning%20Model%20Toolbox.xlsx" TargetMode="External" Type="http://schemas.microsoft.com/office/2006/relationships/xlExternalLinkPath/xlPathMissing"/>
</Relationships>

</file>

<file path=xl/externalLinks/_rels/externalLink2.xml.rels><?xml version="1.0" encoding="UTF-8" standalone="no"?>
<Relationships xmlns="http://schemas.openxmlformats.org/package/2006/relationships">
<Relationship Id="rId1" Target="file://///adh222df/common/L_CCC/Committee%20on%20Climate%20Change/Analysis/Current%20Analysis/2019%20Long-term%20targets/Analysis/Scenarios/Sector%20scenarios/LTT%20scenario%20template%20-%20Removals.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s>
    <sheetDataSet>
      <sheetData sheetId="0">
        <row r="10">
          <cell r="C10" t="str">
            <v>Historical &amp; Forecast Business Planning Model 6.0 (Basic)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Balance Sheet - Historical Assumptions</v>
          </cell>
        </row>
        <row r="73">
          <cell r="H73">
            <v>0</v>
          </cell>
        </row>
      </sheetData>
      <sheetData sheetId="14" refreshError="1"/>
      <sheetData sheetId="15" refreshError="1"/>
      <sheetData sheetId="16" refreshError="1"/>
      <sheetData sheetId="17" refreshError="1"/>
      <sheetData sheetId="18" refreshError="1"/>
      <sheetData sheetId="19" refreshError="1"/>
      <sheetData sheetId="20">
        <row r="1">
          <cell r="B1" t="str">
            <v>Balance Sheet - Historical Outputs</v>
          </cell>
        </row>
        <row r="74">
          <cell r="H74">
            <v>0</v>
          </cell>
        </row>
      </sheetData>
      <sheetData sheetId="21" refreshError="1"/>
      <sheetData sheetId="22" refreshError="1"/>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9">
          <cell r="C9" t="b">
            <v>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Example sheet"/>
      <sheetName val="Outputs"/>
      <sheetName val="Logs"/>
      <sheetName val="Removals"/>
      <sheetName val="BECCS"/>
      <sheetName val="Units"/>
      <sheetName val="Lookups"/>
      <sheetName val="LTT scenario template - Removal"/>
    </sheetNames>
    <sheetDataSet>
      <sheetData sheetId="0"/>
      <sheetData sheetId="1"/>
      <sheetData sheetId="2"/>
      <sheetData sheetId="3"/>
      <sheetData sheetId="4">
        <row r="23">
          <cell r="B23" t="str">
            <v>Green</v>
          </cell>
        </row>
        <row r="24">
          <cell r="B24" t="str">
            <v>Amber</v>
          </cell>
        </row>
        <row r="25">
          <cell r="B25" t="str">
            <v>Red</v>
          </cell>
        </row>
      </sheetData>
      <sheetData sheetId="5">
        <row r="13">
          <cell r="V13">
            <v>-1</v>
          </cell>
        </row>
      </sheetData>
      <sheetData sheetId="6">
        <row r="46">
          <cell r="C46">
            <v>35.442487746228281</v>
          </cell>
        </row>
      </sheetData>
      <sheetData sheetId="7">
        <row r="18">
          <cell r="E18">
            <v>1000</v>
          </cell>
        </row>
        <row r="19">
          <cell r="E19">
            <v>1000000</v>
          </cell>
        </row>
        <row r="20">
          <cell r="E20">
            <v>1000000000</v>
          </cell>
        </row>
        <row r="21">
          <cell r="E21">
            <v>1000000000000</v>
          </cell>
        </row>
        <row r="28">
          <cell r="E28">
            <v>1</v>
          </cell>
        </row>
        <row r="29">
          <cell r="E29">
            <v>60</v>
          </cell>
        </row>
        <row r="30">
          <cell r="E30">
            <v>3600</v>
          </cell>
        </row>
        <row r="31">
          <cell r="E31">
            <v>86400</v>
          </cell>
        </row>
        <row r="32">
          <cell r="E32">
            <v>31536000</v>
          </cell>
        </row>
        <row r="37">
          <cell r="E37">
            <v>1</v>
          </cell>
        </row>
        <row r="38">
          <cell r="E38">
            <v>3600</v>
          </cell>
        </row>
        <row r="40">
          <cell r="E40">
            <v>41868000000</v>
          </cell>
        </row>
        <row r="41">
          <cell r="E41">
            <v>105505585.26199999</v>
          </cell>
        </row>
        <row r="42">
          <cell r="E42">
            <v>1055.05585262</v>
          </cell>
        </row>
        <row r="43">
          <cell r="E43">
            <v>4.1867999999999999</v>
          </cell>
        </row>
        <row r="49">
          <cell r="E49">
            <v>1</v>
          </cell>
        </row>
        <row r="55">
          <cell r="E55">
            <v>1</v>
          </cell>
        </row>
        <row r="56">
          <cell r="E56">
            <v>0.91439999999999999</v>
          </cell>
        </row>
        <row r="57">
          <cell r="E57">
            <v>1000</v>
          </cell>
        </row>
        <row r="71">
          <cell r="E71">
            <v>1</v>
          </cell>
        </row>
      </sheetData>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abSelected="1" zoomScale="90" zoomScaleNormal="90" workbookViewId="0">
      <selection activeCell="C1" sqref="C1"/>
    </sheetView>
  </sheetViews>
  <sheetFormatPr defaultColWidth="11.44140625" defaultRowHeight="15" customHeight="1" zeroHeight="1" x14ac:dyDescent="0.25"/>
  <cols>
    <col min="1" max="1" width="7.5546875" style="11" customWidth="1"/>
    <col min="2" max="2" width="46.88671875" style="11" customWidth="1"/>
    <col min="3" max="3" width="131.88671875" style="11" customWidth="1"/>
    <col min="4" max="16384" width="11.44140625" style="11"/>
  </cols>
  <sheetData>
    <row r="1" spans="1:3" ht="13.8" x14ac:dyDescent="0.25"/>
    <row r="2" spans="1:3" ht="13.8" x14ac:dyDescent="0.25"/>
    <row r="3" spans="1:3" ht="13.8" x14ac:dyDescent="0.25"/>
    <row r="4" spans="1:3" ht="13.8" x14ac:dyDescent="0.25"/>
    <row r="5" spans="1:3" ht="13.8" x14ac:dyDescent="0.25"/>
    <row r="6" spans="1:3" ht="13.8" x14ac:dyDescent="0.25"/>
    <row r="7" spans="1:3" ht="13.8" x14ac:dyDescent="0.25"/>
    <row r="8" spans="1:3" ht="13.8" x14ac:dyDescent="0.25">
      <c r="A8" s="12"/>
      <c r="B8" s="12" t="s">
        <v>130</v>
      </c>
      <c r="C8" s="12" t="s">
        <v>133</v>
      </c>
    </row>
    <row r="9" spans="1:3" ht="13.8" x14ac:dyDescent="0.25">
      <c r="A9" s="13"/>
      <c r="B9" s="14" t="s">
        <v>136</v>
      </c>
      <c r="C9" s="15" t="s">
        <v>137</v>
      </c>
    </row>
    <row r="10" spans="1:3" ht="13.8" x14ac:dyDescent="0.25">
      <c r="A10" s="13"/>
      <c r="B10" s="14" t="s">
        <v>131</v>
      </c>
      <c r="C10" s="16" t="s">
        <v>134</v>
      </c>
    </row>
    <row r="11" spans="1:3" ht="13.8" x14ac:dyDescent="0.25">
      <c r="A11" s="13"/>
      <c r="B11" s="14" t="s">
        <v>132</v>
      </c>
      <c r="C11" s="15" t="s">
        <v>135</v>
      </c>
    </row>
    <row r="12" spans="1:3" ht="13.8" x14ac:dyDescent="0.25">
      <c r="A12" s="13"/>
      <c r="B12" s="14" t="s">
        <v>235</v>
      </c>
      <c r="C12" s="16" t="s">
        <v>160</v>
      </c>
    </row>
    <row r="13" spans="1:3" ht="13.8" x14ac:dyDescent="0.25">
      <c r="A13" s="13"/>
      <c r="B13" s="14"/>
      <c r="C13" s="15"/>
    </row>
    <row r="14" spans="1:3" ht="13.8" x14ac:dyDescent="0.25">
      <c r="A14" s="15"/>
      <c r="B14" s="17"/>
      <c r="C14" s="15"/>
    </row>
    <row r="15" spans="1:3" ht="13.8" x14ac:dyDescent="0.25">
      <c r="A15" s="15"/>
      <c r="B15" s="17"/>
      <c r="C15" s="15"/>
    </row>
    <row r="16" spans="1:3" ht="13.8" x14ac:dyDescent="0.25">
      <c r="A16" s="15"/>
      <c r="B16" s="17"/>
      <c r="C16" s="15"/>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sheetData>
  <sheetProtection algorithmName="SHA-512" hashValue="rqUqdqk/sgikTuApyJ1MsFhhNueBqj4myWSnSrVRVOnPGOSIC67hfNGCBwfTLKG43PIz8MUGzURHvboWMBElNw==" saltValue="4vFtk/yLcISQSMmzkrNB8A==" spinCount="100000" sheet="1" objects="1" scenarios="1"/>
  <hyperlinks>
    <hyperlink ref="B9" location="'Description of cost estimates'!A1" display="Description of cost estimates"/>
    <hyperlink ref="B10" location="'Summary and calculations'!A1" display="Summary and calculations"/>
    <hyperlink ref="B11" location="Dataset!A1" display="Dataset"/>
    <hyperlink ref="B12" location="Acronyms!A1" display="Acronym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09375" defaultRowHeight="14.4" x14ac:dyDescent="0.3"/>
  <cols>
    <col min="1" max="1" width="2.44140625" style="2" customWidth="1"/>
    <col min="2" max="16384" width="9.109375" style="2"/>
  </cols>
  <sheetData/>
  <sheetProtection algorithmName="SHA-512" hashValue="JXRteJrHpTPW9n78dhso60FT6HGTk2FKgjBMzSn+1vZzqxoFg0FDCYu7pEhANmLrDoKIlmZVlBRivZ2J3IxNTQ==" saltValue="vQOjNjgmFuGmC8mEB6dYI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4"/>
  <sheetViews>
    <sheetView workbookViewId="0"/>
  </sheetViews>
  <sheetFormatPr defaultColWidth="9.109375" defaultRowHeight="13.8" x14ac:dyDescent="0.3"/>
  <cols>
    <col min="1" max="1" width="3" style="43" customWidth="1"/>
    <col min="2" max="2" width="31.5546875" style="43" customWidth="1"/>
    <col min="3" max="3" width="13.109375" style="43" customWidth="1"/>
    <col min="4" max="4" width="16.33203125" style="43" customWidth="1"/>
    <col min="5" max="5" width="16.109375" style="43" customWidth="1"/>
    <col min="6" max="6" width="15.6640625" style="43" bestFit="1" customWidth="1"/>
    <col min="7" max="7" width="28" style="43" customWidth="1"/>
    <col min="8" max="8" width="25.44140625" style="43" customWidth="1"/>
    <col min="9" max="9" width="13.33203125" style="43" customWidth="1"/>
    <col min="10" max="10" width="16" style="43" customWidth="1"/>
    <col min="11" max="12" width="9.109375" style="43"/>
    <col min="13" max="13" width="10.44140625" style="43" bestFit="1" customWidth="1"/>
    <col min="14" max="20" width="9.109375" style="43"/>
    <col min="21" max="21" width="11.5546875" style="43" bestFit="1" customWidth="1"/>
    <col min="22" max="22" width="10" style="43" bestFit="1" customWidth="1"/>
    <col min="23" max="16384" width="9.109375" style="43"/>
  </cols>
  <sheetData>
    <row r="2" spans="2:27" x14ac:dyDescent="0.3">
      <c r="B2" s="47" t="s">
        <v>110</v>
      </c>
      <c r="C2" s="48"/>
      <c r="D2" s="48"/>
      <c r="E2" s="48"/>
      <c r="F2" s="48"/>
      <c r="G2" s="48"/>
      <c r="H2" s="48"/>
      <c r="I2" s="46"/>
      <c r="J2" s="46"/>
    </row>
    <row r="3" spans="2:27" x14ac:dyDescent="0.3">
      <c r="B3" s="50" t="s">
        <v>111</v>
      </c>
      <c r="C3" s="113" t="s">
        <v>126</v>
      </c>
      <c r="D3" s="113"/>
      <c r="E3" s="113"/>
      <c r="F3" s="113"/>
      <c r="G3" s="113"/>
      <c r="H3" s="113"/>
      <c r="I3" s="113"/>
      <c r="J3" s="113"/>
    </row>
    <row r="4" spans="2:27" ht="53.25" customHeight="1" x14ac:dyDescent="0.3">
      <c r="B4" s="50" t="s">
        <v>112</v>
      </c>
      <c r="C4" s="121" t="s">
        <v>127</v>
      </c>
      <c r="D4" s="121"/>
      <c r="E4" s="121"/>
      <c r="F4" s="121"/>
      <c r="G4" s="121"/>
      <c r="H4" s="121"/>
      <c r="I4" s="121"/>
      <c r="J4" s="121"/>
    </row>
    <row r="5" spans="2:27" ht="14.4" thickBot="1" x14ac:dyDescent="0.35">
      <c r="B5" s="49"/>
      <c r="C5" s="51"/>
      <c r="D5" s="51"/>
      <c r="E5" s="51"/>
      <c r="F5" s="51"/>
      <c r="G5" s="51"/>
      <c r="H5" s="51"/>
      <c r="I5" s="63"/>
      <c r="J5" s="92"/>
      <c r="K5" s="92"/>
      <c r="L5" s="92"/>
      <c r="M5" s="92"/>
      <c r="N5" s="92"/>
      <c r="O5" s="92"/>
      <c r="P5" s="92"/>
      <c r="Q5" s="92"/>
      <c r="R5" s="92"/>
      <c r="S5" s="92"/>
      <c r="T5" s="92"/>
      <c r="U5" s="92"/>
      <c r="V5" s="92"/>
      <c r="W5" s="92"/>
      <c r="X5" s="63"/>
      <c r="Y5" s="63"/>
    </row>
    <row r="6" spans="2:27" x14ac:dyDescent="0.3">
      <c r="B6" s="54"/>
      <c r="C6" s="123" t="s">
        <v>113</v>
      </c>
      <c r="D6" s="116"/>
      <c r="E6" s="119" t="s">
        <v>114</v>
      </c>
      <c r="F6" s="118"/>
      <c r="G6" s="119" t="s">
        <v>119</v>
      </c>
      <c r="H6" s="120"/>
      <c r="I6" s="90"/>
      <c r="J6" s="63"/>
      <c r="K6" s="93"/>
      <c r="L6" s="93"/>
      <c r="M6" s="94"/>
      <c r="N6" s="94"/>
      <c r="O6" s="94"/>
      <c r="P6" s="94"/>
      <c r="Q6" s="63"/>
      <c r="R6" s="63"/>
      <c r="S6" s="63"/>
      <c r="T6" s="63"/>
      <c r="U6" s="63"/>
      <c r="V6" s="63"/>
      <c r="W6" s="63"/>
      <c r="X6" s="63"/>
      <c r="Y6" s="63"/>
    </row>
    <row r="7" spans="2:27" x14ac:dyDescent="0.3">
      <c r="B7" s="55"/>
      <c r="C7" s="56" t="s">
        <v>115</v>
      </c>
      <c r="D7" s="57" t="s">
        <v>116</v>
      </c>
      <c r="E7" s="56" t="s">
        <v>115</v>
      </c>
      <c r="F7" s="57" t="s">
        <v>116</v>
      </c>
      <c r="G7" s="56" t="s">
        <v>115</v>
      </c>
      <c r="H7" s="58" t="s">
        <v>116</v>
      </c>
      <c r="I7" s="90"/>
      <c r="J7" s="63"/>
      <c r="K7" s="95"/>
      <c r="L7" s="95"/>
      <c r="M7" s="95"/>
      <c r="N7" s="95"/>
      <c r="O7" s="95"/>
      <c r="P7" s="95"/>
      <c r="Q7" s="63"/>
      <c r="R7" s="63"/>
      <c r="S7" s="63"/>
      <c r="T7" s="63"/>
      <c r="U7" s="63"/>
      <c r="V7" s="63"/>
      <c r="W7" s="63"/>
      <c r="X7" s="63"/>
      <c r="Y7" s="63"/>
    </row>
    <row r="8" spans="2:27" x14ac:dyDescent="0.3">
      <c r="B8" s="41" t="s">
        <v>15</v>
      </c>
      <c r="C8" s="35">
        <f>C26</f>
        <v>-2.3917850230791231</v>
      </c>
      <c r="D8" s="39">
        <f t="shared" ref="D8:D15" si="0">C8/$C$54</f>
        <v>-6.1289555586004237E-4</v>
      </c>
      <c r="E8" s="35">
        <f>E26</f>
        <v>4.0097220105065681</v>
      </c>
      <c r="F8" s="39">
        <f t="shared" ref="F8:F15" si="1">E8/$C$54</f>
        <v>1.027492344320266E-3</v>
      </c>
      <c r="G8" s="63"/>
      <c r="H8" s="36"/>
      <c r="I8" s="90"/>
      <c r="J8" s="63"/>
      <c r="K8" s="35"/>
      <c r="L8" s="96"/>
      <c r="M8" s="35"/>
      <c r="N8" s="96"/>
      <c r="O8" s="63"/>
      <c r="P8" s="63"/>
      <c r="Q8" s="63"/>
      <c r="R8" s="63"/>
      <c r="S8" s="63"/>
      <c r="T8" s="63"/>
      <c r="U8" s="63"/>
      <c r="V8" s="63"/>
      <c r="W8" s="63"/>
      <c r="X8" s="63"/>
      <c r="Y8" s="63"/>
    </row>
    <row r="9" spans="2:27" x14ac:dyDescent="0.3">
      <c r="B9" s="41" t="s">
        <v>108</v>
      </c>
      <c r="C9" s="37">
        <f>C27</f>
        <v>10.503204518341027</v>
      </c>
      <c r="D9" s="39">
        <f t="shared" si="0"/>
        <v>2.6914489845299848E-3</v>
      </c>
      <c r="E9" s="37">
        <f>E27</f>
        <v>14.670183903080972</v>
      </c>
      <c r="F9" s="39">
        <f t="shared" si="1"/>
        <v>3.7592385733198961E-3</v>
      </c>
      <c r="G9" s="63"/>
      <c r="H9" s="36"/>
      <c r="I9" s="90"/>
      <c r="J9" s="63"/>
      <c r="K9" s="37"/>
      <c r="L9" s="96"/>
      <c r="M9" s="35"/>
      <c r="N9" s="96"/>
      <c r="O9" s="63"/>
      <c r="P9" s="97"/>
      <c r="Q9" s="63"/>
      <c r="R9" s="63"/>
      <c r="S9" s="63"/>
      <c r="T9" s="63"/>
      <c r="U9" s="63"/>
      <c r="V9" s="63"/>
      <c r="W9" s="63"/>
      <c r="X9" s="63"/>
      <c r="Y9" s="63"/>
      <c r="Z9" s="73"/>
      <c r="AA9" s="66"/>
    </row>
    <row r="10" spans="2:27" x14ac:dyDescent="0.3">
      <c r="B10" s="41" t="s">
        <v>105</v>
      </c>
      <c r="C10" s="37">
        <f>C28</f>
        <v>0.33422883695873695</v>
      </c>
      <c r="D10" s="39">
        <f t="shared" si="0"/>
        <v>8.5646229420972481E-5</v>
      </c>
      <c r="E10" s="37">
        <f>E28</f>
        <v>7.74471894935016</v>
      </c>
      <c r="F10" s="39">
        <f t="shared" si="1"/>
        <v>1.98458631509072E-3</v>
      </c>
      <c r="G10" s="63"/>
      <c r="H10" s="36"/>
      <c r="I10" s="90"/>
      <c r="J10" s="63"/>
      <c r="K10" s="37"/>
      <c r="L10" s="96"/>
      <c r="M10" s="35"/>
      <c r="N10" s="96"/>
      <c r="O10" s="63"/>
      <c r="P10" s="97"/>
      <c r="Q10" s="63"/>
      <c r="R10" s="63"/>
      <c r="S10" s="63"/>
      <c r="T10" s="63"/>
      <c r="U10" s="63"/>
      <c r="V10" s="63"/>
      <c r="W10" s="63"/>
      <c r="X10" s="63"/>
      <c r="Y10" s="63"/>
    </row>
    <row r="11" spans="2:27" x14ac:dyDescent="0.3">
      <c r="B11" s="41" t="s">
        <v>22</v>
      </c>
      <c r="C11" s="38">
        <f>C29</f>
        <v>-2.642166162651622</v>
      </c>
      <c r="D11" s="39">
        <f t="shared" si="0"/>
        <v>-6.7705579026003881E-4</v>
      </c>
      <c r="E11" s="38">
        <f>E29</f>
        <v>-5.138959033625162</v>
      </c>
      <c r="F11" s="39">
        <f t="shared" si="1"/>
        <v>-1.3168596354035643E-3</v>
      </c>
      <c r="G11" s="63"/>
      <c r="H11" s="36"/>
      <c r="I11" s="90"/>
      <c r="J11" s="63"/>
      <c r="K11" s="38"/>
      <c r="L11" s="98"/>
      <c r="M11" s="35"/>
      <c r="N11" s="98"/>
      <c r="O11" s="99"/>
      <c r="P11" s="97"/>
      <c r="Q11" s="63"/>
      <c r="R11" s="63"/>
      <c r="S11" s="63"/>
      <c r="T11" s="63"/>
      <c r="U11" s="63"/>
      <c r="V11" s="63"/>
      <c r="W11" s="63"/>
      <c r="X11" s="63"/>
      <c r="Y11" s="63"/>
    </row>
    <row r="12" spans="2:27" x14ac:dyDescent="0.3">
      <c r="B12" s="41" t="s">
        <v>219</v>
      </c>
      <c r="C12" s="38">
        <f>C30</f>
        <v>0.4782299328317739</v>
      </c>
      <c r="D12" s="39">
        <f t="shared" si="0"/>
        <v>1.2254654899314691E-4</v>
      </c>
      <c r="E12" s="38">
        <f>E30</f>
        <v>1.9384601263177772</v>
      </c>
      <c r="F12" s="39">
        <f t="shared" si="1"/>
        <v>4.9673092906258199E-4</v>
      </c>
      <c r="G12" s="63"/>
      <c r="H12" s="36"/>
      <c r="I12" s="90"/>
      <c r="J12" s="63"/>
      <c r="K12" s="38"/>
      <c r="L12" s="98"/>
      <c r="M12" s="35"/>
      <c r="N12" s="98"/>
      <c r="O12" s="81"/>
      <c r="P12" s="97"/>
      <c r="Q12" s="63"/>
      <c r="R12" s="63"/>
      <c r="S12" s="63"/>
      <c r="T12" s="63"/>
      <c r="U12" s="63"/>
      <c r="V12" s="63"/>
      <c r="W12" s="63"/>
      <c r="X12" s="63"/>
      <c r="Y12" s="63"/>
    </row>
    <row r="13" spans="2:27" x14ac:dyDescent="0.3">
      <c r="B13" s="41" t="s">
        <v>220</v>
      </c>
      <c r="C13" s="38">
        <f>C32</f>
        <v>0.105</v>
      </c>
      <c r="D13" s="39">
        <f t="shared" si="0"/>
        <v>2.6906278258426713E-5</v>
      </c>
      <c r="E13" s="38">
        <f>E32</f>
        <v>0.10978116252900161</v>
      </c>
      <c r="F13" s="39">
        <f t="shared" si="1"/>
        <v>2.8131452443227478E-5</v>
      </c>
      <c r="G13" s="63"/>
      <c r="H13" s="36"/>
      <c r="I13" s="90"/>
      <c r="J13" s="63"/>
      <c r="K13" s="38"/>
      <c r="L13" s="98"/>
      <c r="M13" s="35"/>
      <c r="N13" s="98"/>
      <c r="O13" s="81"/>
      <c r="P13" s="97"/>
      <c r="Q13" s="63"/>
      <c r="R13" s="63"/>
      <c r="S13" s="63"/>
      <c r="T13" s="63"/>
      <c r="U13" s="63"/>
      <c r="V13" s="63"/>
      <c r="W13" s="63"/>
      <c r="X13" s="63"/>
      <c r="Y13" s="63"/>
    </row>
    <row r="14" spans="2:27" x14ac:dyDescent="0.3">
      <c r="B14" s="41" t="s">
        <v>221</v>
      </c>
      <c r="C14" s="38">
        <f>C35</f>
        <v>4.62</v>
      </c>
      <c r="D14" s="39">
        <f t="shared" si="0"/>
        <v>1.1838762433707755E-3</v>
      </c>
      <c r="E14" s="38">
        <f>E35</f>
        <v>5.38</v>
      </c>
      <c r="F14" s="39">
        <f t="shared" si="1"/>
        <v>1.3786264479079592E-3</v>
      </c>
      <c r="G14" s="63"/>
      <c r="H14" s="36"/>
      <c r="I14" s="90"/>
      <c r="J14" s="63"/>
      <c r="K14" s="38"/>
      <c r="L14" s="98"/>
      <c r="M14" s="35"/>
      <c r="N14" s="98"/>
      <c r="O14" s="81"/>
      <c r="P14" s="97"/>
      <c r="Q14" s="63"/>
      <c r="R14" s="63"/>
      <c r="S14" s="63"/>
      <c r="T14" s="63"/>
      <c r="U14" s="63"/>
      <c r="V14" s="63"/>
      <c r="W14" s="63"/>
      <c r="X14" s="63"/>
      <c r="Y14" s="63"/>
    </row>
    <row r="15" spans="2:27" x14ac:dyDescent="0.3">
      <c r="B15" s="41" t="s">
        <v>117</v>
      </c>
      <c r="C15" s="38">
        <f>C36</f>
        <v>2.5981669786180919</v>
      </c>
      <c r="D15" s="39">
        <f t="shared" si="0"/>
        <v>6.6578098751003993E-4</v>
      </c>
      <c r="E15" s="38">
        <f>E36</f>
        <v>8.5668162170786086</v>
      </c>
      <c r="F15" s="39">
        <f t="shared" si="1"/>
        <v>2.1952489611954244E-3</v>
      </c>
      <c r="G15" s="35">
        <f>G36</f>
        <v>13.5</v>
      </c>
      <c r="H15" s="36">
        <f>G15/$C$54</f>
        <v>3.4593786332262916E-3</v>
      </c>
      <c r="I15" s="90"/>
      <c r="J15" s="63"/>
      <c r="K15" s="38"/>
      <c r="L15" s="98"/>
      <c r="M15" s="35"/>
      <c r="N15" s="98"/>
      <c r="O15" s="35"/>
      <c r="P15" s="96"/>
      <c r="Q15" s="63"/>
      <c r="R15" s="63"/>
      <c r="S15" s="63"/>
      <c r="T15" s="63"/>
      <c r="U15" s="63"/>
      <c r="V15" s="63"/>
      <c r="W15" s="63"/>
      <c r="X15" s="63"/>
      <c r="Y15" s="63"/>
    </row>
    <row r="16" spans="2:27" s="52" customFormat="1" ht="14.4" thickBot="1" x14ac:dyDescent="0.35">
      <c r="B16" s="42" t="s">
        <v>118</v>
      </c>
      <c r="C16" s="32">
        <f t="shared" ref="C16:H16" si="2">SUM(C8:C15)</f>
        <v>13.604879081018886</v>
      </c>
      <c r="D16" s="40">
        <f t="shared" si="2"/>
        <v>3.4862539259632652E-3</v>
      </c>
      <c r="E16" s="32">
        <f t="shared" si="2"/>
        <v>37.280723335237923</v>
      </c>
      <c r="F16" s="40">
        <f t="shared" si="2"/>
        <v>9.5531953879365115E-3</v>
      </c>
      <c r="G16" s="33">
        <f t="shared" si="2"/>
        <v>13.5</v>
      </c>
      <c r="H16" s="34">
        <f t="shared" si="2"/>
        <v>3.4593786332262916E-3</v>
      </c>
      <c r="I16" s="91"/>
      <c r="J16" s="63"/>
      <c r="K16" s="38"/>
      <c r="L16" s="98"/>
      <c r="M16" s="35"/>
      <c r="N16" s="98"/>
      <c r="O16" s="35"/>
      <c r="P16" s="96"/>
      <c r="Q16" s="100"/>
      <c r="R16" s="63"/>
      <c r="S16" s="63"/>
      <c r="T16" s="63"/>
      <c r="U16" s="63"/>
      <c r="V16" s="63"/>
      <c r="W16" s="63"/>
      <c r="X16" s="63"/>
      <c r="Y16" s="63"/>
    </row>
    <row r="17" spans="1:27" ht="28.5" customHeight="1" x14ac:dyDescent="0.3">
      <c r="B17" s="112" t="s">
        <v>224</v>
      </c>
      <c r="C17" s="114"/>
      <c r="D17" s="114"/>
      <c r="E17" s="114"/>
      <c r="F17" s="114"/>
      <c r="G17" s="114"/>
      <c r="H17" s="114"/>
      <c r="I17" s="44"/>
    </row>
    <row r="18" spans="1:27" x14ac:dyDescent="0.3">
      <c r="B18" s="53"/>
      <c r="C18" s="59"/>
      <c r="D18" s="59"/>
      <c r="E18" s="59"/>
      <c r="F18" s="59"/>
      <c r="G18" s="59"/>
      <c r="H18" s="59"/>
      <c r="I18" s="44"/>
      <c r="M18" s="66"/>
    </row>
    <row r="20" spans="1:27" x14ac:dyDescent="0.3">
      <c r="B20" s="47" t="s">
        <v>123</v>
      </c>
      <c r="C20" s="48"/>
      <c r="D20" s="48"/>
      <c r="E20" s="48"/>
      <c r="F20" s="48"/>
      <c r="G20" s="48"/>
      <c r="H20" s="48"/>
      <c r="I20" s="48"/>
      <c r="J20" s="48"/>
    </row>
    <row r="21" spans="1:27" x14ac:dyDescent="0.3">
      <c r="B21" s="52" t="s">
        <v>124</v>
      </c>
      <c r="C21" s="113" t="s">
        <v>122</v>
      </c>
      <c r="D21" s="113"/>
      <c r="E21" s="113"/>
      <c r="F21" s="113"/>
      <c r="G21" s="113"/>
      <c r="H21" s="113"/>
      <c r="I21" s="113"/>
      <c r="J21" s="113"/>
    </row>
    <row r="22" spans="1:27" ht="65.25" customHeight="1" x14ac:dyDescent="0.3">
      <c r="B22" s="50" t="s">
        <v>125</v>
      </c>
      <c r="C22" s="111" t="s">
        <v>296</v>
      </c>
      <c r="D22" s="111"/>
      <c r="E22" s="111"/>
      <c r="F22" s="111"/>
      <c r="G22" s="111"/>
      <c r="H22" s="111"/>
      <c r="I22" s="111"/>
      <c r="J22" s="111"/>
      <c r="L22" s="63"/>
      <c r="M22" s="63"/>
      <c r="N22" s="63"/>
      <c r="O22" s="63"/>
      <c r="P22" s="63"/>
      <c r="Q22" s="63"/>
      <c r="R22" s="63"/>
      <c r="S22" s="63"/>
      <c r="T22" s="63"/>
      <c r="U22" s="63"/>
      <c r="V22" s="63"/>
      <c r="W22" s="63"/>
      <c r="X22" s="63"/>
      <c r="Y22" s="63"/>
      <c r="Z22" s="63"/>
      <c r="AA22" s="63"/>
    </row>
    <row r="23" spans="1:27" ht="14.4" thickBot="1" x14ac:dyDescent="0.35">
      <c r="L23" s="63"/>
      <c r="M23" s="63"/>
      <c r="N23" s="63"/>
      <c r="O23" s="63"/>
      <c r="P23" s="63"/>
      <c r="Q23" s="63"/>
      <c r="R23" s="63"/>
      <c r="S23" s="63"/>
      <c r="T23" s="63"/>
      <c r="U23" s="63"/>
      <c r="V23" s="63"/>
      <c r="W23" s="63"/>
      <c r="X23" s="63"/>
      <c r="Y23" s="63"/>
      <c r="Z23" s="63"/>
      <c r="AA23" s="63"/>
    </row>
    <row r="24" spans="1:27" x14ac:dyDescent="0.3">
      <c r="B24" s="54"/>
      <c r="C24" s="115" t="s">
        <v>9</v>
      </c>
      <c r="D24" s="116"/>
      <c r="E24" s="117" t="s">
        <v>103</v>
      </c>
      <c r="F24" s="118"/>
      <c r="G24" s="119" t="s">
        <v>222</v>
      </c>
      <c r="H24" s="118"/>
      <c r="I24" s="119" t="s">
        <v>223</v>
      </c>
      <c r="J24" s="120"/>
      <c r="L24" s="63"/>
      <c r="M24" s="63"/>
      <c r="N24" s="63"/>
      <c r="O24" s="63"/>
      <c r="P24" s="63"/>
      <c r="Q24" s="63"/>
      <c r="R24" s="63"/>
      <c r="S24" s="63"/>
      <c r="T24" s="63"/>
      <c r="U24" s="63"/>
      <c r="V24" s="63"/>
      <c r="W24" s="63"/>
      <c r="X24" s="63"/>
      <c r="Y24" s="63"/>
      <c r="Z24" s="63"/>
      <c r="AA24" s="63"/>
    </row>
    <row r="25" spans="1:27" x14ac:dyDescent="0.3">
      <c r="B25" s="55"/>
      <c r="C25" s="56" t="s">
        <v>115</v>
      </c>
      <c r="D25" s="57" t="s">
        <v>116</v>
      </c>
      <c r="E25" s="56" t="s">
        <v>115</v>
      </c>
      <c r="F25" s="57" t="s">
        <v>116</v>
      </c>
      <c r="G25" s="56" t="s">
        <v>115</v>
      </c>
      <c r="H25" s="57" t="s">
        <v>116</v>
      </c>
      <c r="I25" s="56" t="s">
        <v>115</v>
      </c>
      <c r="J25" s="58" t="s">
        <v>116</v>
      </c>
      <c r="L25" s="63"/>
      <c r="M25" s="80"/>
      <c r="N25" s="80"/>
      <c r="O25" s="63"/>
      <c r="P25" s="63"/>
      <c r="Q25" s="63"/>
      <c r="R25" s="63"/>
      <c r="S25" s="63"/>
      <c r="T25" s="63"/>
      <c r="U25" s="81"/>
      <c r="V25" s="81"/>
      <c r="W25" s="63"/>
      <c r="X25" s="63"/>
      <c r="Y25" s="63"/>
      <c r="Z25" s="63"/>
      <c r="AA25" s="63"/>
    </row>
    <row r="26" spans="1:27" x14ac:dyDescent="0.3">
      <c r="B26" s="41" t="s">
        <v>15</v>
      </c>
      <c r="C26" s="35">
        <f>SUMIFS(Dataset!$J$7:$J$214,Dataset!$F$7:$F$214,'Summary and calculations'!C$24:D$24,Dataset!$A$7:$A$214,'Summary and calculations'!$B26)/1000</f>
        <v>-2.3917850230791231</v>
      </c>
      <c r="D26" s="39">
        <f t="shared" ref="D26:D36" si="3">C26/$C$54</f>
        <v>-6.1289555586004237E-4</v>
      </c>
      <c r="E26" s="35">
        <f>SUMIFS(Dataset!$J$7:$J$214,Dataset!$F$7:$F$214,'Summary and calculations'!E$24:F$24,Dataset!$A$7:$A$214,'Summary and calculations'!$B26)/1000</f>
        <v>4.0097220105065681</v>
      </c>
      <c r="F26" s="39">
        <f t="shared" ref="F26:F36" si="4">E26/$C$54</f>
        <v>1.027492344320266E-3</v>
      </c>
      <c r="G26" s="63"/>
      <c r="H26" s="64"/>
      <c r="I26" s="37">
        <f>E26+G26</f>
        <v>4.0097220105065681</v>
      </c>
      <c r="J26" s="36">
        <f t="shared" ref="J26:J36" si="5">I26/$C$54</f>
        <v>1.027492344320266E-3</v>
      </c>
      <c r="L26" s="63"/>
      <c r="M26" s="80"/>
      <c r="N26" s="80"/>
      <c r="O26" s="63"/>
      <c r="P26" s="63"/>
      <c r="Q26" s="63"/>
      <c r="R26" s="63"/>
      <c r="S26" s="63"/>
      <c r="T26" s="63"/>
      <c r="U26" s="81"/>
      <c r="V26" s="81"/>
      <c r="W26" s="63"/>
      <c r="X26" s="63"/>
      <c r="Y26" s="63"/>
      <c r="Z26" s="63"/>
      <c r="AA26" s="63"/>
    </row>
    <row r="27" spans="1:27" x14ac:dyDescent="0.3">
      <c r="B27" s="41" t="s">
        <v>108</v>
      </c>
      <c r="C27" s="35">
        <f>SUMIFS(Dataset!$J$7:$J$214,Dataset!$F$7:$F$214,'Summary and calculations'!C$24:D$24,Dataset!$A$7:$A$214,'Summary and calculations'!$B27)/1000-SUMIFS(Dataset!$J$7:$J$214,Dataset!$F$7:$F$214,'Summary and calculations'!C$24:D$24,Dataset!$B$7:$B$214,"Biomethane",Dataset!$A$7:$A$214,'Summary and calculations'!$B27)/1000</f>
        <v>10.503204518341027</v>
      </c>
      <c r="D27" s="39">
        <f t="shared" si="3"/>
        <v>2.6914489845299848E-3</v>
      </c>
      <c r="E27" s="35">
        <f>SUMIFS(Dataset!$J$7:$J$214,Dataset!$F$7:$F$214,'Summary and calculations'!E$24:F$24,Dataset!$A$7:$A$214,'Summary and calculations'!$B27)/1000-SUMIFS(Dataset!$J$7:$J$214,Dataset!$F$7:$F$214,'Summary and calculations'!E$24:F$24,Dataset!$B$7:$B$214,"Biomethane",Dataset!$A$7:$A$214,'Summary and calculations'!$B27)/1000</f>
        <v>14.670183903080972</v>
      </c>
      <c r="F27" s="39">
        <f t="shared" si="4"/>
        <v>3.7592385733198961E-3</v>
      </c>
      <c r="G27" s="63"/>
      <c r="H27" s="64"/>
      <c r="I27" s="37">
        <f t="shared" ref="I27:I35" si="6">E27+G27</f>
        <v>14.670183903080972</v>
      </c>
      <c r="J27" s="36">
        <f t="shared" si="5"/>
        <v>3.7592385733198961E-3</v>
      </c>
      <c r="L27" s="63"/>
      <c r="M27" s="80"/>
      <c r="N27" s="80"/>
      <c r="O27" s="63"/>
      <c r="P27" s="63"/>
      <c r="Q27" s="63"/>
      <c r="R27" s="63"/>
      <c r="S27" s="63"/>
      <c r="T27" s="63"/>
      <c r="U27" s="81"/>
      <c r="V27" s="81"/>
      <c r="W27" s="63"/>
      <c r="X27" s="63"/>
      <c r="Y27" s="63"/>
      <c r="Z27" s="63"/>
      <c r="AA27" s="63"/>
    </row>
    <row r="28" spans="1:27" x14ac:dyDescent="0.3">
      <c r="B28" s="41" t="s">
        <v>105</v>
      </c>
      <c r="C28" s="35">
        <f>SUMIFS(Dataset!$J$7:$J$214,Dataset!$F$7:$F$214,'Summary and calculations'!C$24:D$24,Dataset!$A$7:$A$214,'Summary and calculations'!$B28)/1000-SUMIFS(Dataset!$J$7:$J$214,Dataset!$F$7:$F$214,'Summary and calculations'!C$24:D$24,Dataset!$B$7:$B$214,"Biomethane",Dataset!$A$7:$A$214,'Summary and calculations'!$B28)/1000</f>
        <v>0.33422883695873695</v>
      </c>
      <c r="D28" s="39">
        <f t="shared" si="3"/>
        <v>8.5646229420972481E-5</v>
      </c>
      <c r="E28" s="35">
        <f>SUMIFS(Dataset!$J$7:$J$214,Dataset!$F$7:$F$214,'Summary and calculations'!E$24:F$24,Dataset!$A$7:$A$214,'Summary and calculations'!$B28)/1000-SUMIFS(Dataset!$J$7:$J$214,Dataset!$F$7:$F$214,'Summary and calculations'!E$24:F$24,Dataset!$B$7:$B$214,"Biomethane",Dataset!$A$7:$A$214,'Summary and calculations'!$B28)/1000</f>
        <v>7.74471894935016</v>
      </c>
      <c r="F28" s="39">
        <f t="shared" si="4"/>
        <v>1.98458631509072E-3</v>
      </c>
      <c r="G28" s="63"/>
      <c r="H28" s="64"/>
      <c r="I28" s="37">
        <f t="shared" si="6"/>
        <v>7.74471894935016</v>
      </c>
      <c r="J28" s="36">
        <f t="shared" si="5"/>
        <v>1.98458631509072E-3</v>
      </c>
      <c r="L28" s="82"/>
      <c r="M28" s="80"/>
      <c r="N28" s="80"/>
      <c r="O28" s="63"/>
      <c r="P28" s="63"/>
      <c r="Q28" s="63"/>
      <c r="R28" s="63"/>
      <c r="S28" s="63"/>
      <c r="T28" s="63"/>
      <c r="U28" s="81"/>
      <c r="V28" s="81"/>
      <c r="W28" s="63"/>
      <c r="X28" s="63"/>
      <c r="Y28" s="63"/>
      <c r="Z28" s="63"/>
      <c r="AA28" s="63"/>
    </row>
    <row r="29" spans="1:27" x14ac:dyDescent="0.3">
      <c r="B29" s="41" t="s">
        <v>181</v>
      </c>
      <c r="C29" s="35">
        <f>SUMIFS(Dataset!$J$7:$J$214,Dataset!$F$7:$F$214,'Summary and calculations'!C$24:D$24,Dataset!$A$7:$A$214,'Summary and calculations'!$B29)/1000</f>
        <v>-2.642166162651622</v>
      </c>
      <c r="D29" s="39">
        <f t="shared" si="3"/>
        <v>-6.7705579026003881E-4</v>
      </c>
      <c r="E29" s="35">
        <f>SUMIFS(Dataset!$J$7:$J$214,Dataset!$F$7:$F$214,'Summary and calculations'!E$24:F$24,Dataset!$A$7:$A$214,'Summary and calculations'!$B29)/1000</f>
        <v>-5.138959033625162</v>
      </c>
      <c r="F29" s="39">
        <f t="shared" si="4"/>
        <v>-1.3168596354035643E-3</v>
      </c>
      <c r="G29" s="63"/>
      <c r="H29" s="64"/>
      <c r="I29" s="37">
        <f t="shared" si="6"/>
        <v>-5.138959033625162</v>
      </c>
      <c r="J29" s="36">
        <f t="shared" si="5"/>
        <v>-1.3168596354035643E-3</v>
      </c>
      <c r="L29" s="82"/>
      <c r="M29" s="80"/>
      <c r="N29" s="80"/>
      <c r="O29" s="63"/>
      <c r="P29" s="63"/>
      <c r="Q29" s="63"/>
      <c r="R29" s="63"/>
      <c r="S29" s="63"/>
      <c r="T29" s="63"/>
      <c r="U29" s="81"/>
      <c r="V29" s="81"/>
      <c r="W29" s="63"/>
      <c r="X29" s="63"/>
      <c r="Y29" s="63"/>
      <c r="Z29" s="63"/>
      <c r="AA29" s="63"/>
    </row>
    <row r="30" spans="1:27" x14ac:dyDescent="0.3">
      <c r="B30" s="41" t="s">
        <v>106</v>
      </c>
      <c r="C30" s="35">
        <f>SUMIFS(Dataset!$J$7:$J$214,Dataset!$F$7:$F$214,'Summary and calculations'!C$24:D$24,Dataset!$A$7:$A$214,'Summary and calculations'!$B30)/1000</f>
        <v>0.4782299328317739</v>
      </c>
      <c r="D30" s="39">
        <f t="shared" si="3"/>
        <v>1.2254654899314691E-4</v>
      </c>
      <c r="E30" s="35">
        <f>SUMIFS(Dataset!$J$7:$J$214,Dataset!$F$7:$F$214,'Summary and calculations'!E$24:F$24,Dataset!$A$7:$A$214,'Summary and calculations'!$B30)/1000</f>
        <v>1.9384601263177772</v>
      </c>
      <c r="F30" s="39">
        <f t="shared" si="4"/>
        <v>4.9673092906258199E-4</v>
      </c>
      <c r="G30" s="63"/>
      <c r="H30" s="64"/>
      <c r="I30" s="37">
        <f t="shared" si="6"/>
        <v>1.9384601263177772</v>
      </c>
      <c r="J30" s="36">
        <f t="shared" si="5"/>
        <v>4.9673092906258199E-4</v>
      </c>
      <c r="L30" s="63"/>
      <c r="M30" s="80"/>
      <c r="N30" s="80"/>
      <c r="O30" s="63"/>
      <c r="P30" s="63"/>
      <c r="Q30" s="63"/>
      <c r="R30" s="63"/>
      <c r="S30" s="63"/>
      <c r="T30" s="63"/>
      <c r="U30" s="81"/>
      <c r="V30" s="81"/>
      <c r="W30" s="63"/>
      <c r="X30" s="63"/>
      <c r="Y30" s="63"/>
      <c r="Z30" s="63"/>
      <c r="AA30" s="63"/>
    </row>
    <row r="31" spans="1:27" x14ac:dyDescent="0.3">
      <c r="B31" s="41" t="s">
        <v>107</v>
      </c>
      <c r="C31" s="35">
        <f>SUMIFS(Dataset!$J$7:$J$214,Dataset!$F$7:$F$214,'Summary and calculations'!C$24:D$24,Dataset!$A$7:$A$214,'Summary and calculations'!$B31)/1000</f>
        <v>-0.30537611884464605</v>
      </c>
      <c r="D31" s="39">
        <f t="shared" si="3"/>
        <v>-7.8252712639166017E-5</v>
      </c>
      <c r="E31" s="35">
        <f>SUMIFS(Dataset!$J$7:$J$214,Dataset!$F$7:$F$214,'Summary and calculations'!E$24:F$24,Dataset!$A$7:$A$214,'Summary and calculations'!$B31)/1000</f>
        <v>-0.96220690226406103</v>
      </c>
      <c r="F31" s="39">
        <f t="shared" si="4"/>
        <v>-2.465657776618631E-4</v>
      </c>
      <c r="G31" s="63"/>
      <c r="H31" s="64"/>
      <c r="I31" s="37">
        <f t="shared" si="6"/>
        <v>-0.96220690226406103</v>
      </c>
      <c r="J31" s="36">
        <f t="shared" si="5"/>
        <v>-2.465657776618631E-4</v>
      </c>
      <c r="L31" s="63"/>
      <c r="M31" s="80"/>
      <c r="N31" s="80"/>
      <c r="O31" s="63"/>
      <c r="P31" s="63"/>
      <c r="Q31" s="63"/>
      <c r="R31" s="63"/>
      <c r="S31" s="63"/>
      <c r="T31" s="63"/>
      <c r="U31" s="81"/>
      <c r="V31" s="81"/>
      <c r="W31" s="63"/>
      <c r="X31" s="63"/>
      <c r="Y31" s="81"/>
      <c r="Z31" s="63"/>
      <c r="AA31" s="63"/>
    </row>
    <row r="32" spans="1:27" x14ac:dyDescent="0.3">
      <c r="A32" s="84" t="s">
        <v>281</v>
      </c>
      <c r="B32" s="41" t="s">
        <v>20</v>
      </c>
      <c r="C32" s="35">
        <f>SUMIFS(Dataset!$J$7:$J$214,Dataset!$F$7:$F$214,'Summary and calculations'!C$24:D$24,Dataset!$A$7:$A$214,'Summary and calculations'!$B32)/1000</f>
        <v>0.105</v>
      </c>
      <c r="D32" s="39">
        <f t="shared" si="3"/>
        <v>2.6906278258426713E-5</v>
      </c>
      <c r="E32" s="35">
        <f>SUMIFS(Dataset!$J$7:$J$214,Dataset!$F$7:$F$214,'Summary and calculations'!E$24:F$24,Dataset!$A$7:$A$214,'Summary and calculations'!$B32)/1000</f>
        <v>0.10978116252900161</v>
      </c>
      <c r="F32" s="39">
        <f t="shared" si="4"/>
        <v>2.8131452443227478E-5</v>
      </c>
      <c r="G32" s="63"/>
      <c r="H32" s="64"/>
      <c r="I32" s="37">
        <f t="shared" si="6"/>
        <v>0.10978116252900161</v>
      </c>
      <c r="J32" s="36">
        <f t="shared" si="5"/>
        <v>2.8131452443227478E-5</v>
      </c>
      <c r="L32" s="63"/>
      <c r="M32" s="80"/>
      <c r="N32" s="80"/>
      <c r="O32" s="63"/>
      <c r="P32" s="63"/>
      <c r="Q32" s="63"/>
      <c r="R32" s="63"/>
      <c r="S32" s="63"/>
      <c r="T32" s="63"/>
      <c r="U32" s="81"/>
      <c r="V32" s="81"/>
      <c r="W32" s="63"/>
      <c r="X32" s="63"/>
      <c r="Y32" s="63"/>
      <c r="Z32" s="63"/>
      <c r="AA32" s="63"/>
    </row>
    <row r="33" spans="2:27" x14ac:dyDescent="0.3">
      <c r="B33" s="41" t="s">
        <v>0</v>
      </c>
      <c r="C33" s="35">
        <f>SUMIFS(Dataset!$J$7:$J$214,Dataset!$F$7:$F$214,'Summary and calculations'!C$24:D$24,Dataset!$A$7:$A$214,'Summary and calculations'!$B33)/1000</f>
        <v>-6.3093925406301696E-2</v>
      </c>
      <c r="D33" s="39">
        <f t="shared" si="3"/>
        <v>-1.6167835365698781E-5</v>
      </c>
      <c r="E33" s="35">
        <f>SUMIFS(Dataset!$J$7:$J$214,Dataset!$F$7:$F$214,'Summary and calculations'!E$24:F$24,Dataset!$A$7:$A$214,'Summary and calculations'!$B33)/1000</f>
        <v>-0.10200671576026878</v>
      </c>
      <c r="F33" s="39">
        <f t="shared" si="4"/>
        <v>-2.6139248366419365E-5</v>
      </c>
      <c r="G33" s="63"/>
      <c r="H33" s="64"/>
      <c r="I33" s="37">
        <f t="shared" si="6"/>
        <v>-0.10200671576026878</v>
      </c>
      <c r="J33" s="36">
        <f t="shared" si="5"/>
        <v>-2.6139248366419365E-5</v>
      </c>
      <c r="L33" s="63"/>
      <c r="M33" s="80"/>
      <c r="N33" s="80"/>
      <c r="O33" s="63"/>
      <c r="P33" s="63"/>
      <c r="Q33" s="63"/>
      <c r="R33" s="63"/>
      <c r="S33" s="63"/>
      <c r="T33" s="63"/>
      <c r="U33" s="81"/>
      <c r="V33" s="81"/>
      <c r="W33" s="63"/>
      <c r="X33" s="63"/>
      <c r="Y33" s="63"/>
      <c r="Z33" s="63"/>
      <c r="AA33" s="63"/>
    </row>
    <row r="34" spans="2:27" x14ac:dyDescent="0.3">
      <c r="B34" s="41" t="s">
        <v>109</v>
      </c>
      <c r="C34" s="35">
        <f>SUMIFS(Dataset!$J$7:$J$214,Dataset!$F$7:$F$214,'Summary and calculations'!C$24:D$24,Dataset!$A$7:$A$214,'Summary and calculations'!$B34)/1000</f>
        <v>-0.13056238374093559</v>
      </c>
      <c r="D34" s="39">
        <f t="shared" si="3"/>
        <v>-3.3456645971591437E-5</v>
      </c>
      <c r="E34" s="35">
        <f>SUMIFS(Dataset!$J$7:$J$214,Dataset!$F$7:$F$214,'Summary and calculations'!E$24:F$24,Dataset!$A$7:$A$214,'Summary and calculations'!$B34)/1000</f>
        <v>-0.1903223837409356</v>
      </c>
      <c r="F34" s="39">
        <f t="shared" si="4"/>
        <v>-4.8770162054673157E-5</v>
      </c>
      <c r="G34" s="63"/>
      <c r="H34" s="64"/>
      <c r="I34" s="37">
        <f t="shared" si="6"/>
        <v>-0.1903223837409356</v>
      </c>
      <c r="J34" s="36">
        <f t="shared" si="5"/>
        <v>-4.8770162054673157E-5</v>
      </c>
      <c r="L34" s="63"/>
      <c r="M34" s="80"/>
      <c r="N34" s="80"/>
      <c r="O34" s="63"/>
      <c r="P34" s="63"/>
      <c r="Q34" s="63"/>
      <c r="R34" s="63"/>
      <c r="S34" s="63"/>
      <c r="T34" s="63"/>
      <c r="U34" s="81"/>
      <c r="V34" s="81"/>
      <c r="W34" s="63"/>
      <c r="X34" s="63"/>
      <c r="Y34" s="63"/>
      <c r="Z34" s="63"/>
      <c r="AA34" s="63"/>
    </row>
    <row r="35" spans="2:27" x14ac:dyDescent="0.3">
      <c r="B35" s="41" t="s">
        <v>104</v>
      </c>
      <c r="C35" s="35">
        <f>SUMIFS(Dataset!$J$7:$J$214,Dataset!$F$7:$F$214,'Summary and calculations'!C$24:D$24,Dataset!$A$7:$A$214,'Summary and calculations'!$B35)/1000</f>
        <v>4.62</v>
      </c>
      <c r="D35" s="39">
        <f t="shared" si="3"/>
        <v>1.1838762433707755E-3</v>
      </c>
      <c r="E35" s="35">
        <f>SUMIFS(Dataset!$J$7:$J$214,Dataset!$F$7:$F$214,'Summary and calculations'!E$24:F$24,Dataset!$A$7:$A$214,'Summary and calculations'!$B35)/1000</f>
        <v>5.38</v>
      </c>
      <c r="F35" s="39">
        <f t="shared" si="4"/>
        <v>1.3786264479079592E-3</v>
      </c>
      <c r="G35" s="63"/>
      <c r="H35" s="64"/>
      <c r="I35" s="37">
        <f t="shared" si="6"/>
        <v>5.38</v>
      </c>
      <c r="J35" s="36">
        <f t="shared" si="5"/>
        <v>1.3786264479079592E-3</v>
      </c>
      <c r="L35" s="63"/>
      <c r="M35" s="80"/>
      <c r="N35" s="80"/>
      <c r="O35" s="63"/>
      <c r="P35" s="63"/>
      <c r="Q35" s="63"/>
      <c r="R35" s="63"/>
      <c r="S35" s="63"/>
      <c r="T35" s="63"/>
      <c r="U35" s="81"/>
      <c r="V35" s="81"/>
      <c r="W35" s="63"/>
      <c r="X35" s="63"/>
      <c r="Y35" s="63"/>
      <c r="Z35" s="63"/>
      <c r="AA35" s="63"/>
    </row>
    <row r="36" spans="2:27" x14ac:dyDescent="0.3">
      <c r="B36" s="41" t="s">
        <v>117</v>
      </c>
      <c r="C36" s="35">
        <f>SUMIFS(Dataset!$J$7:$J$214,Dataset!$F$7:$F$214,'Summary and calculations'!C$24:D$24,Dataset!$A$7:$A$214,'Summary and calculations'!$B36)/1000+SUMIFS(Dataset!$J$7:$J$214,Dataset!$F$7:$F$214,'Summary and calculations'!C$24:D$24,Dataset!$B$7:$B$214,"Biomethane")/1000</f>
        <v>2.5981669786180919</v>
      </c>
      <c r="D36" s="39">
        <f t="shared" si="3"/>
        <v>6.6578098751003993E-4</v>
      </c>
      <c r="E36" s="35">
        <f>SUMIFS(Dataset!$J$7:$J$214,Dataset!$F$7:$F$214,'Summary and calculations'!E$24:F$24,Dataset!$A$7:$A$214,'Summary and calculations'!$B36)/1000+SUMIFS(Dataset!$J$7:$J$214,Dataset!$F$7:$F$214,'Summary and calculations'!E$24:F$24,Dataset!$B$7:$B$214,"Biomethane")/1000</f>
        <v>8.5668162170786086</v>
      </c>
      <c r="F36" s="39">
        <f t="shared" si="4"/>
        <v>2.1952489611954244E-3</v>
      </c>
      <c r="G36" s="35">
        <f>VLOOKUP("Direct Air Capture",Dataset!$B$7:$J$130,7,FALSE)*D47/1000</f>
        <v>13.5</v>
      </c>
      <c r="H36" s="39">
        <f>G36/$C$54</f>
        <v>3.4593786332262916E-3</v>
      </c>
      <c r="I36" s="37">
        <f>E36+G36</f>
        <v>22.06681621707861</v>
      </c>
      <c r="J36" s="36">
        <f t="shared" si="5"/>
        <v>5.6546275944217165E-3</v>
      </c>
      <c r="L36" s="63"/>
      <c r="M36" s="80"/>
      <c r="N36" s="80"/>
      <c r="O36" s="63"/>
      <c r="P36" s="63"/>
      <c r="Q36" s="63"/>
      <c r="R36" s="63"/>
      <c r="S36" s="63"/>
      <c r="T36" s="63"/>
      <c r="U36" s="81"/>
      <c r="V36" s="81"/>
      <c r="W36" s="63"/>
      <c r="X36" s="63"/>
      <c r="Y36" s="63"/>
      <c r="Z36" s="63"/>
      <c r="AA36" s="63"/>
    </row>
    <row r="37" spans="2:27" ht="14.4" thickBot="1" x14ac:dyDescent="0.35">
      <c r="B37" s="42" t="s">
        <v>118</v>
      </c>
      <c r="C37" s="33">
        <f>SUM(C26:C36)</f>
        <v>13.105846653027003</v>
      </c>
      <c r="D37" s="40">
        <f t="shared" ref="D37:G37" si="7">SUM(D26:D36)</f>
        <v>3.358376731986809E-3</v>
      </c>
      <c r="E37" s="33">
        <f t="shared" si="7"/>
        <v>36.026187333472656</v>
      </c>
      <c r="F37" s="40">
        <f t="shared" si="7"/>
        <v>9.2317201998535561E-3</v>
      </c>
      <c r="G37" s="33">
        <f t="shared" si="7"/>
        <v>13.5</v>
      </c>
      <c r="H37" s="40">
        <f>SUM(H26:H36)</f>
        <v>3.4593786332262916E-3</v>
      </c>
      <c r="I37" s="45">
        <f>SUM(I26:I36)</f>
        <v>49.526187333472663</v>
      </c>
      <c r="J37" s="34">
        <f>SUM(J26:J36)</f>
        <v>1.2691098833079848E-2</v>
      </c>
      <c r="L37" s="83"/>
      <c r="M37" s="80"/>
      <c r="N37" s="80"/>
      <c r="O37" s="63"/>
      <c r="P37" s="63"/>
      <c r="Q37" s="63"/>
      <c r="R37" s="63"/>
      <c r="S37" s="63"/>
      <c r="T37" s="63"/>
      <c r="U37" s="63"/>
      <c r="V37" s="63"/>
      <c r="W37" s="63"/>
      <c r="X37" s="63"/>
      <c r="Y37" s="63"/>
      <c r="Z37" s="63"/>
      <c r="AA37" s="63"/>
    </row>
    <row r="38" spans="2:27" ht="39" customHeight="1" x14ac:dyDescent="0.3">
      <c r="B38" s="112" t="s">
        <v>297</v>
      </c>
      <c r="C38" s="112"/>
      <c r="D38" s="112"/>
      <c r="E38" s="112"/>
      <c r="F38" s="112"/>
      <c r="G38" s="112"/>
      <c r="H38" s="112"/>
      <c r="I38" s="112"/>
      <c r="J38" s="112"/>
      <c r="L38" s="63"/>
      <c r="M38" s="80"/>
      <c r="N38" s="80"/>
      <c r="O38" s="63"/>
      <c r="P38" s="63"/>
      <c r="Q38" s="63"/>
      <c r="R38" s="63"/>
      <c r="S38" s="63"/>
      <c r="T38" s="63"/>
      <c r="U38" s="63"/>
      <c r="V38" s="63"/>
      <c r="W38" s="63"/>
      <c r="X38" s="63"/>
      <c r="Y38" s="63"/>
      <c r="Z38" s="63"/>
      <c r="AA38" s="63"/>
    </row>
    <row r="39" spans="2:27" ht="27" customHeight="1" x14ac:dyDescent="0.3">
      <c r="B39" s="122" t="s">
        <v>298</v>
      </c>
      <c r="C39" s="122"/>
      <c r="D39" s="122"/>
      <c r="E39" s="122"/>
      <c r="F39" s="122"/>
      <c r="G39" s="122"/>
      <c r="H39" s="122"/>
      <c r="I39" s="122"/>
      <c r="J39" s="122"/>
      <c r="L39" s="63"/>
      <c r="M39" s="80"/>
      <c r="N39" s="80"/>
      <c r="O39" s="63"/>
      <c r="P39" s="63"/>
      <c r="Q39" s="63"/>
      <c r="R39" s="63"/>
      <c r="S39" s="63"/>
      <c r="T39" s="63"/>
      <c r="U39" s="63"/>
      <c r="V39" s="63"/>
      <c r="W39" s="63"/>
      <c r="X39" s="63"/>
      <c r="Y39" s="63"/>
      <c r="Z39" s="63"/>
      <c r="AA39" s="63"/>
    </row>
    <row r="40" spans="2:27" x14ac:dyDescent="0.3">
      <c r="B40" s="74"/>
      <c r="C40" s="74"/>
      <c r="D40" s="74"/>
      <c r="E40" s="74"/>
      <c r="F40" s="74"/>
      <c r="G40" s="74"/>
      <c r="H40" s="74"/>
      <c r="I40" s="74"/>
      <c r="J40" s="74"/>
      <c r="L40" s="63"/>
      <c r="M40" s="80"/>
      <c r="N40" s="80"/>
      <c r="O40" s="63"/>
      <c r="P40" s="63"/>
      <c r="Q40" s="63"/>
      <c r="R40" s="63"/>
      <c r="S40" s="63"/>
      <c r="T40" s="63"/>
      <c r="U40" s="63"/>
      <c r="V40" s="63"/>
      <c r="W40" s="63"/>
      <c r="X40" s="63"/>
      <c r="Y40" s="63"/>
      <c r="Z40" s="63"/>
      <c r="AA40" s="63"/>
    </row>
    <row r="41" spans="2:27" x14ac:dyDescent="0.3">
      <c r="L41" s="63"/>
      <c r="M41" s="63"/>
      <c r="N41" s="63"/>
      <c r="O41" s="63"/>
      <c r="P41" s="63"/>
      <c r="Q41" s="63"/>
      <c r="R41" s="63"/>
      <c r="S41" s="63"/>
      <c r="T41" s="63"/>
      <c r="U41" s="63"/>
      <c r="V41" s="63"/>
      <c r="W41" s="63"/>
      <c r="X41" s="63"/>
      <c r="Y41" s="63"/>
      <c r="Z41" s="63"/>
      <c r="AA41" s="63"/>
    </row>
    <row r="42" spans="2:27" x14ac:dyDescent="0.3">
      <c r="B42" s="47" t="s">
        <v>199</v>
      </c>
      <c r="C42" s="48"/>
      <c r="D42" s="48"/>
      <c r="E42" s="48"/>
      <c r="F42" s="48"/>
      <c r="G42" s="48"/>
      <c r="H42" s="48"/>
      <c r="I42" s="48"/>
      <c r="J42" s="48"/>
    </row>
    <row r="43" spans="2:27" x14ac:dyDescent="0.3">
      <c r="B43" s="52" t="s">
        <v>124</v>
      </c>
      <c r="C43" s="112" t="s">
        <v>201</v>
      </c>
      <c r="D43" s="112"/>
      <c r="E43" s="112"/>
      <c r="F43" s="112"/>
      <c r="G43" s="112"/>
      <c r="H43" s="112"/>
    </row>
    <row r="44" spans="2:27" ht="54.75" customHeight="1" x14ac:dyDescent="0.3">
      <c r="B44" s="50" t="s">
        <v>125</v>
      </c>
      <c r="C44" s="112" t="s">
        <v>234</v>
      </c>
      <c r="D44" s="112"/>
      <c r="E44" s="112"/>
      <c r="F44" s="112"/>
      <c r="G44" s="112"/>
      <c r="H44" s="112"/>
      <c r="I44" s="112"/>
      <c r="J44" s="112"/>
    </row>
    <row r="45" spans="2:27" ht="14.4" thickBot="1" x14ac:dyDescent="0.35">
      <c r="C45" s="53"/>
      <c r="D45" s="53"/>
      <c r="E45" s="53"/>
      <c r="F45" s="53"/>
      <c r="G45" s="53"/>
      <c r="H45" s="53"/>
    </row>
    <row r="46" spans="2:27" x14ac:dyDescent="0.3">
      <c r="B46" s="65"/>
      <c r="C46" s="60" t="s">
        <v>120</v>
      </c>
      <c r="D46" s="61" t="s">
        <v>121</v>
      </c>
    </row>
    <row r="47" spans="2:27" ht="14.4" thickBot="1" x14ac:dyDescent="0.35">
      <c r="B47" s="62" t="s">
        <v>226</v>
      </c>
      <c r="C47" s="68">
        <v>33</v>
      </c>
      <c r="D47" s="69">
        <v>45</v>
      </c>
    </row>
    <row r="48" spans="2:27" x14ac:dyDescent="0.3">
      <c r="B48" s="63"/>
      <c r="C48" s="38"/>
      <c r="D48" s="38"/>
    </row>
    <row r="50" spans="2:10" x14ac:dyDescent="0.3">
      <c r="B50" s="47" t="s">
        <v>200</v>
      </c>
      <c r="C50" s="48"/>
      <c r="D50" s="48"/>
      <c r="E50" s="48"/>
      <c r="F50" s="48"/>
      <c r="G50" s="48"/>
      <c r="H50" s="48"/>
      <c r="I50" s="48"/>
      <c r="J50" s="48"/>
    </row>
    <row r="51" spans="2:10" ht="27" customHeight="1" x14ac:dyDescent="0.3">
      <c r="B51" s="50" t="s">
        <v>124</v>
      </c>
      <c r="C51" s="111" t="s">
        <v>204</v>
      </c>
      <c r="D51" s="111"/>
      <c r="E51" s="111"/>
      <c r="F51" s="111"/>
      <c r="G51" s="111"/>
      <c r="H51" s="111"/>
      <c r="I51" s="111"/>
      <c r="J51" s="111"/>
    </row>
    <row r="52" spans="2:10" ht="14.4" thickBot="1" x14ac:dyDescent="0.35"/>
    <row r="53" spans="2:10" x14ac:dyDescent="0.3">
      <c r="B53" s="65"/>
      <c r="C53" s="67" t="s">
        <v>115</v>
      </c>
    </row>
    <row r="54" spans="2:10" ht="14.4" thickBot="1" x14ac:dyDescent="0.35">
      <c r="B54" s="62" t="s">
        <v>138</v>
      </c>
      <c r="C54" s="77">
        <v>3902.4349258379984</v>
      </c>
    </row>
  </sheetData>
  <sheetProtection algorithmName="SHA-512" hashValue="U1nBiOI1IjAhSFIowwY5fWkaEYfilD+WqwLldaacEoqL2nPhdty2QH8d4uuv+4kCymkPuDbQ72ASbw5FU0Xf1w==" saltValue="xsvUTVf1xNwaLVzmBKYSAw==" spinCount="100000" sheet="1" objects="1" scenarios="1"/>
  <mergeCells count="17">
    <mergeCell ref="E6:F6"/>
    <mergeCell ref="G6:H6"/>
    <mergeCell ref="C4:J4"/>
    <mergeCell ref="C3:J3"/>
    <mergeCell ref="B39:J39"/>
    <mergeCell ref="C6:D6"/>
    <mergeCell ref="C51:J51"/>
    <mergeCell ref="C44:J44"/>
    <mergeCell ref="C21:J21"/>
    <mergeCell ref="C22:J22"/>
    <mergeCell ref="B17:H17"/>
    <mergeCell ref="C24:D24"/>
    <mergeCell ref="E24:F24"/>
    <mergeCell ref="G24:H24"/>
    <mergeCell ref="I24:J24"/>
    <mergeCell ref="B38:J38"/>
    <mergeCell ref="C43:H43"/>
  </mergeCells>
  <conditionalFormatting sqref="K8:L18">
    <cfRule type="containsText" dxfId="0" priority="1" operator="containsText" text="FALSE">
      <formula>NOT(ISERROR(SEARCH("FALSE",K8)))</formula>
    </cfRule>
  </conditionalFormatting>
  <pageMargins left="0.7" right="0.7" top="0.75" bottom="0.75" header="0.3" footer="0.3"/>
  <pageSetup paperSize="9" orientation="portrait" r:id="rId1"/>
  <ignoredErrors>
    <ignoredError sqref="D8 D9:D15 F26:G35 E37:G37 F15:G15 F36:G36 I36 E14:E15 E26:E34 E35:E36 E8:E1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0" zoomScaleNormal="80" workbookViewId="0">
      <pane xSplit="1" ySplit="6" topLeftCell="B52" activePane="bottomRight" state="frozen"/>
      <selection pane="topRight" activeCell="B1" sqref="B1"/>
      <selection pane="bottomLeft" activeCell="A6" sqref="A6"/>
      <selection pane="bottomRight" activeCell="C73" sqref="C73"/>
    </sheetView>
  </sheetViews>
  <sheetFormatPr defaultColWidth="9.109375" defaultRowHeight="13.8" x14ac:dyDescent="0.3"/>
  <cols>
    <col min="1" max="1" width="35.5546875" style="3" customWidth="1"/>
    <col min="2" max="2" width="37.33203125" style="3" customWidth="1"/>
    <col min="3" max="3" width="40.109375" style="3" customWidth="1"/>
    <col min="4" max="4" width="41.5546875" style="3" customWidth="1"/>
    <col min="5" max="5" width="46.44140625" style="3" customWidth="1"/>
    <col min="6" max="6" width="25.33203125" style="3" customWidth="1"/>
    <col min="7" max="7" width="39.5546875" style="3" customWidth="1"/>
    <col min="8" max="8" width="36.6640625" style="8" bestFit="1" customWidth="1"/>
    <col min="9" max="9" width="29.44140625" style="9" bestFit="1" customWidth="1"/>
    <col min="10" max="10" width="30.88671875" style="27" customWidth="1"/>
    <col min="11" max="11" width="9.109375" style="3"/>
    <col min="12" max="12" width="9.5546875" style="3" customWidth="1"/>
    <col min="13" max="16384" width="9.109375" style="3"/>
  </cols>
  <sheetData>
    <row r="1" spans="1:13" x14ac:dyDescent="0.3">
      <c r="A1" s="10" t="s">
        <v>129</v>
      </c>
    </row>
    <row r="2" spans="1:13" x14ac:dyDescent="0.3">
      <c r="A2" s="10" t="s">
        <v>124</v>
      </c>
      <c r="B2" s="3" t="s">
        <v>139</v>
      </c>
    </row>
    <row r="3" spans="1:13" x14ac:dyDescent="0.3">
      <c r="A3" s="10" t="s">
        <v>125</v>
      </c>
      <c r="B3" s="3" t="s">
        <v>140</v>
      </c>
    </row>
    <row r="4" spans="1:13" x14ac:dyDescent="0.3">
      <c r="A4" s="10"/>
    </row>
    <row r="6" spans="1:13" s="5" customFormat="1" ht="17.25" customHeight="1" x14ac:dyDescent="0.3">
      <c r="A6" s="24" t="s">
        <v>102</v>
      </c>
      <c r="B6" s="25" t="s">
        <v>2</v>
      </c>
      <c r="C6" s="25" t="s">
        <v>3</v>
      </c>
      <c r="D6" s="25" t="s">
        <v>4</v>
      </c>
      <c r="E6" s="25" t="s">
        <v>5</v>
      </c>
      <c r="F6" s="25" t="s">
        <v>6</v>
      </c>
      <c r="G6" s="25" t="s">
        <v>173</v>
      </c>
      <c r="H6" s="29" t="s">
        <v>229</v>
      </c>
      <c r="I6" s="28" t="s">
        <v>230</v>
      </c>
      <c r="J6" s="30" t="s">
        <v>128</v>
      </c>
    </row>
    <row r="7" spans="1:13" x14ac:dyDescent="0.3">
      <c r="A7" s="6" t="s">
        <v>107</v>
      </c>
      <c r="B7" s="4" t="s">
        <v>83</v>
      </c>
      <c r="C7" s="4" t="s">
        <v>83</v>
      </c>
      <c r="D7" s="4"/>
      <c r="E7" s="4" t="s">
        <v>84</v>
      </c>
      <c r="F7" s="7" t="s">
        <v>9</v>
      </c>
      <c r="G7" s="7"/>
      <c r="H7" s="27">
        <v>-38.103055362017791</v>
      </c>
      <c r="I7" s="26">
        <v>1.6147467722222046</v>
      </c>
      <c r="J7" s="31">
        <f t="shared" ref="J7:J70" si="0">H7*I7</f>
        <v>-61.526785657622199</v>
      </c>
    </row>
    <row r="8" spans="1:13" x14ac:dyDescent="0.3">
      <c r="A8" s="6" t="s">
        <v>107</v>
      </c>
      <c r="B8" s="4" t="s">
        <v>83</v>
      </c>
      <c r="C8" s="4" t="s">
        <v>85</v>
      </c>
      <c r="D8" s="4"/>
      <c r="E8" s="4" t="s">
        <v>212</v>
      </c>
      <c r="F8" s="7" t="s">
        <v>9</v>
      </c>
      <c r="G8" s="7"/>
      <c r="H8" s="27">
        <v>-72.567694981476592</v>
      </c>
      <c r="I8" s="26">
        <v>1.0886591585108087</v>
      </c>
      <c r="J8" s="31">
        <f t="shared" si="0"/>
        <v>-79.001485753603347</v>
      </c>
    </row>
    <row r="9" spans="1:13" x14ac:dyDescent="0.3">
      <c r="A9" s="6" t="s">
        <v>107</v>
      </c>
      <c r="B9" s="4" t="s">
        <v>87</v>
      </c>
      <c r="C9" s="4" t="s">
        <v>87</v>
      </c>
      <c r="D9" s="4"/>
      <c r="E9" s="4" t="s">
        <v>88</v>
      </c>
      <c r="F9" s="7" t="s">
        <v>9</v>
      </c>
      <c r="G9" s="7"/>
      <c r="H9" s="27">
        <v>-127.5790455579633</v>
      </c>
      <c r="I9" s="26">
        <v>0.46221815814040479</v>
      </c>
      <c r="J9" s="31">
        <f t="shared" si="0"/>
        <v>-58.969351455112587</v>
      </c>
    </row>
    <row r="10" spans="1:13" x14ac:dyDescent="0.3">
      <c r="A10" s="6" t="s">
        <v>107</v>
      </c>
      <c r="B10" s="4" t="s">
        <v>81</v>
      </c>
      <c r="C10" s="4" t="s">
        <v>82</v>
      </c>
      <c r="D10" s="4"/>
      <c r="E10" s="4" t="s">
        <v>82</v>
      </c>
      <c r="F10" s="7" t="s">
        <v>9</v>
      </c>
      <c r="G10" s="7"/>
      <c r="H10" s="27">
        <v>-62.083009697636498</v>
      </c>
      <c r="I10" s="26">
        <v>1.7054343288762741</v>
      </c>
      <c r="J10" s="31">
        <f t="shared" si="0"/>
        <v>-105.87849597830792</v>
      </c>
    </row>
    <row r="11" spans="1:13" x14ac:dyDescent="0.3">
      <c r="A11" s="6" t="s">
        <v>109</v>
      </c>
      <c r="B11" s="4" t="s">
        <v>101</v>
      </c>
      <c r="C11" s="4"/>
      <c r="D11" s="4"/>
      <c r="E11" s="4" t="s">
        <v>101</v>
      </c>
      <c r="F11" s="7" t="s">
        <v>9</v>
      </c>
      <c r="G11" s="7"/>
      <c r="H11" s="27">
        <v>-8</v>
      </c>
      <c r="I11" s="26">
        <v>15.567557150147884</v>
      </c>
      <c r="J11" s="31">
        <f t="shared" si="0"/>
        <v>-124.54045720118307</v>
      </c>
      <c r="M11" s="9"/>
    </row>
    <row r="12" spans="1:13" x14ac:dyDescent="0.3">
      <c r="A12" s="6" t="s">
        <v>109</v>
      </c>
      <c r="B12" s="4" t="s">
        <v>100</v>
      </c>
      <c r="C12" s="4"/>
      <c r="D12" s="4"/>
      <c r="E12" s="4" t="s">
        <v>100</v>
      </c>
      <c r="F12" s="7" t="s">
        <v>9</v>
      </c>
      <c r="G12" s="7"/>
      <c r="H12" s="27">
        <v>-8</v>
      </c>
      <c r="I12" s="26">
        <v>0.75274081746906307</v>
      </c>
      <c r="J12" s="31">
        <f t="shared" si="0"/>
        <v>-6.0219265397525046</v>
      </c>
      <c r="M12" s="9"/>
    </row>
    <row r="13" spans="1:13" x14ac:dyDescent="0.3">
      <c r="A13" s="6" t="s">
        <v>108</v>
      </c>
      <c r="B13" s="4" t="s">
        <v>98</v>
      </c>
      <c r="C13" s="4" t="s">
        <v>236</v>
      </c>
      <c r="D13" s="4" t="s">
        <v>99</v>
      </c>
      <c r="E13" s="4" t="s">
        <v>247</v>
      </c>
      <c r="F13" s="7" t="s">
        <v>9</v>
      </c>
      <c r="G13" s="7"/>
      <c r="H13" s="27">
        <v>222.97248737196907</v>
      </c>
      <c r="I13" s="26">
        <v>33.161489070120879</v>
      </c>
      <c r="J13" s="31">
        <f t="shared" si="0"/>
        <v>7394.0997029232176</v>
      </c>
    </row>
    <row r="14" spans="1:13" x14ac:dyDescent="0.3">
      <c r="A14" s="6" t="s">
        <v>108</v>
      </c>
      <c r="B14" s="4" t="s">
        <v>98</v>
      </c>
      <c r="C14" s="4" t="s">
        <v>237</v>
      </c>
      <c r="D14" s="4" t="s">
        <v>99</v>
      </c>
      <c r="E14" s="4" t="s">
        <v>247</v>
      </c>
      <c r="F14" s="7" t="s">
        <v>9</v>
      </c>
      <c r="G14" s="7"/>
      <c r="H14" s="27">
        <v>194.68071975748379</v>
      </c>
      <c r="I14" s="26">
        <v>11.1945518069135</v>
      </c>
      <c r="J14" s="31">
        <f t="shared" si="0"/>
        <v>2179.3634031323609</v>
      </c>
    </row>
    <row r="15" spans="1:13" x14ac:dyDescent="0.3">
      <c r="A15" s="6" t="s">
        <v>108</v>
      </c>
      <c r="B15" s="4" t="s">
        <v>98</v>
      </c>
      <c r="C15" s="4" t="s">
        <v>238</v>
      </c>
      <c r="D15" s="4" t="s">
        <v>99</v>
      </c>
      <c r="E15" s="4" t="s">
        <v>247</v>
      </c>
      <c r="F15" s="7" t="s">
        <v>9</v>
      </c>
      <c r="G15" s="7"/>
      <c r="H15" s="27">
        <v>68.935726003282767</v>
      </c>
      <c r="I15" s="26">
        <v>9.2848436531267584</v>
      </c>
      <c r="J15" s="31">
        <f t="shared" si="0"/>
        <v>640.05743805526527</v>
      </c>
    </row>
    <row r="16" spans="1:13" x14ac:dyDescent="0.3">
      <c r="A16" s="6" t="s">
        <v>108</v>
      </c>
      <c r="B16" s="4" t="s">
        <v>98</v>
      </c>
      <c r="C16" s="4" t="s">
        <v>240</v>
      </c>
      <c r="D16" s="4" t="s">
        <v>99</v>
      </c>
      <c r="E16" s="4" t="s">
        <v>287</v>
      </c>
      <c r="F16" s="4" t="s">
        <v>9</v>
      </c>
      <c r="G16" s="4"/>
      <c r="H16" s="27">
        <v>40.894588526614953</v>
      </c>
      <c r="I16" s="26">
        <v>1.3448575426239959</v>
      </c>
      <c r="J16" s="31">
        <f t="shared" si="0"/>
        <v>54.997395832522841</v>
      </c>
    </row>
    <row r="17" spans="1:13" x14ac:dyDescent="0.3">
      <c r="A17" s="6" t="s">
        <v>108</v>
      </c>
      <c r="B17" s="4" t="s">
        <v>98</v>
      </c>
      <c r="C17" s="4" t="s">
        <v>241</v>
      </c>
      <c r="D17" s="4" t="s">
        <v>99</v>
      </c>
      <c r="E17" s="4" t="s">
        <v>247</v>
      </c>
      <c r="F17" s="7" t="s">
        <v>9</v>
      </c>
      <c r="G17" s="7"/>
      <c r="H17" s="27">
        <v>-18.632085159620225</v>
      </c>
      <c r="I17" s="26">
        <v>8.7194146653832245</v>
      </c>
      <c r="J17" s="31">
        <f t="shared" si="0"/>
        <v>-162.46087658746171</v>
      </c>
    </row>
    <row r="18" spans="1:13" x14ac:dyDescent="0.3">
      <c r="A18" s="6" t="s">
        <v>108</v>
      </c>
      <c r="B18" s="4" t="s">
        <v>98</v>
      </c>
      <c r="C18" s="4" t="s">
        <v>239</v>
      </c>
      <c r="D18" s="4" t="s">
        <v>246</v>
      </c>
      <c r="E18" s="3" t="s">
        <v>299</v>
      </c>
      <c r="F18" s="7" t="s">
        <v>9</v>
      </c>
      <c r="G18" s="4"/>
      <c r="H18" s="27">
        <v>-1382.18340299442</v>
      </c>
      <c r="I18" s="26">
        <v>0.95887549966361896</v>
      </c>
      <c r="J18" s="31">
        <f t="shared" si="0"/>
        <v>-1325.3418011730357</v>
      </c>
    </row>
    <row r="19" spans="1:13" x14ac:dyDescent="0.3">
      <c r="A19" s="6" t="s">
        <v>108</v>
      </c>
      <c r="B19" s="4" t="s">
        <v>90</v>
      </c>
      <c r="C19" s="4" t="s">
        <v>91</v>
      </c>
      <c r="D19" s="4" t="s">
        <v>217</v>
      </c>
      <c r="E19" s="4" t="s">
        <v>217</v>
      </c>
      <c r="F19" s="7" t="s">
        <v>9</v>
      </c>
      <c r="G19" s="7"/>
      <c r="H19" s="27">
        <v>194.68071975748379</v>
      </c>
      <c r="I19" s="26">
        <v>4.3266447429859447</v>
      </c>
      <c r="J19" s="31">
        <f t="shared" si="0"/>
        <v>842.31431269943721</v>
      </c>
      <c r="L19" s="9"/>
      <c r="M19" s="8"/>
    </row>
    <row r="20" spans="1:13" x14ac:dyDescent="0.3">
      <c r="A20" s="6" t="s">
        <v>108</v>
      </c>
      <c r="B20" s="4" t="s">
        <v>90</v>
      </c>
      <c r="C20" s="4" t="s">
        <v>95</v>
      </c>
      <c r="D20" s="4" t="s">
        <v>96</v>
      </c>
      <c r="E20" s="4" t="s">
        <v>97</v>
      </c>
      <c r="F20" s="7" t="s">
        <v>9</v>
      </c>
      <c r="G20" s="7"/>
      <c r="H20" s="27">
        <v>188.9920103882985</v>
      </c>
      <c r="I20" s="26">
        <v>3.9273202697818785</v>
      </c>
      <c r="J20" s="31">
        <f t="shared" si="0"/>
        <v>742.232153224792</v>
      </c>
      <c r="L20" s="8"/>
    </row>
    <row r="21" spans="1:13" x14ac:dyDescent="0.3">
      <c r="A21" s="85" t="s">
        <v>108</v>
      </c>
      <c r="B21" s="23" t="s">
        <v>90</v>
      </c>
      <c r="C21" s="23" t="s">
        <v>92</v>
      </c>
      <c r="D21" s="23"/>
      <c r="E21" s="23" t="s">
        <v>248</v>
      </c>
      <c r="F21" s="23" t="s">
        <v>9</v>
      </c>
      <c r="G21" s="23"/>
      <c r="H21" s="86">
        <v>22.063579658902892</v>
      </c>
      <c r="I21" s="87">
        <v>9.3811475070053376</v>
      </c>
      <c r="J21" s="31">
        <f t="shared" si="0"/>
        <v>206.98169531273055</v>
      </c>
    </row>
    <row r="22" spans="1:13" x14ac:dyDescent="0.3">
      <c r="A22" s="6" t="s">
        <v>108</v>
      </c>
      <c r="B22" s="4" t="s">
        <v>90</v>
      </c>
      <c r="C22" s="4" t="s">
        <v>93</v>
      </c>
      <c r="D22" s="4" t="s">
        <v>94</v>
      </c>
      <c r="E22" s="4" t="s">
        <v>94</v>
      </c>
      <c r="F22" s="7" t="s">
        <v>9</v>
      </c>
      <c r="G22" s="7"/>
      <c r="H22" s="27">
        <v>-199.97480318452915</v>
      </c>
      <c r="I22" s="26">
        <v>0.34523801988740704</v>
      </c>
      <c r="J22" s="31">
        <f t="shared" si="0"/>
        <v>-69.038905078800781</v>
      </c>
    </row>
    <row r="23" spans="1:13" x14ac:dyDescent="0.3">
      <c r="A23" s="6" t="s">
        <v>108</v>
      </c>
      <c r="B23" s="4" t="s">
        <v>13</v>
      </c>
      <c r="C23" s="4"/>
      <c r="D23" s="4"/>
      <c r="E23" s="4"/>
      <c r="F23" s="7" t="s">
        <v>9</v>
      </c>
      <c r="G23" s="4" t="s">
        <v>214</v>
      </c>
      <c r="H23" s="27">
        <v>50</v>
      </c>
      <c r="I23" s="26">
        <v>0.24815065509799306</v>
      </c>
      <c r="J23" s="31">
        <f t="shared" si="0"/>
        <v>12.407532754899652</v>
      </c>
    </row>
    <row r="24" spans="1:13" x14ac:dyDescent="0.3">
      <c r="A24" s="6" t="s">
        <v>117</v>
      </c>
      <c r="B24" s="4" t="s">
        <v>7</v>
      </c>
      <c r="C24" s="4"/>
      <c r="D24" s="4"/>
      <c r="E24" s="4" t="s">
        <v>176</v>
      </c>
      <c r="F24" s="7" t="s">
        <v>9</v>
      </c>
      <c r="G24" s="7" t="s">
        <v>175</v>
      </c>
      <c r="H24" s="27">
        <v>0</v>
      </c>
      <c r="I24" s="26">
        <v>0.88127387723688</v>
      </c>
      <c r="J24" s="31">
        <f t="shared" si="0"/>
        <v>0</v>
      </c>
    </row>
    <row r="25" spans="1:13" x14ac:dyDescent="0.3">
      <c r="A25" s="6" t="s">
        <v>117</v>
      </c>
      <c r="B25" s="4" t="s">
        <v>215</v>
      </c>
      <c r="C25" s="4"/>
      <c r="D25" s="4"/>
      <c r="E25" s="4"/>
      <c r="F25" s="7" t="s">
        <v>9</v>
      </c>
      <c r="G25" s="4" t="s">
        <v>231</v>
      </c>
      <c r="H25" s="27">
        <v>50</v>
      </c>
      <c r="I25" s="26">
        <v>1.1816697861809193</v>
      </c>
      <c r="J25" s="31">
        <f t="shared" si="0"/>
        <v>59.083489309045966</v>
      </c>
    </row>
    <row r="26" spans="1:13" x14ac:dyDescent="0.3">
      <c r="A26" s="6" t="s">
        <v>117</v>
      </c>
      <c r="B26" s="4" t="s">
        <v>12</v>
      </c>
      <c r="C26" s="4"/>
      <c r="D26" s="4"/>
      <c r="E26" s="4"/>
      <c r="F26" s="7" t="s">
        <v>9</v>
      </c>
      <c r="G26" s="4" t="s">
        <v>177</v>
      </c>
      <c r="H26" s="27">
        <v>124</v>
      </c>
      <c r="I26" s="26">
        <v>20</v>
      </c>
      <c r="J26" s="31">
        <f t="shared" si="0"/>
        <v>2480</v>
      </c>
    </row>
    <row r="27" spans="1:13" x14ac:dyDescent="0.3">
      <c r="A27" s="6" t="s">
        <v>0</v>
      </c>
      <c r="B27" s="4" t="s">
        <v>55</v>
      </c>
      <c r="C27" s="4" t="s">
        <v>55</v>
      </c>
      <c r="D27" s="4"/>
      <c r="E27" s="4" t="s">
        <v>277</v>
      </c>
      <c r="F27" s="4" t="s">
        <v>9</v>
      </c>
      <c r="G27" s="4"/>
      <c r="H27" s="27">
        <v>10.454033844475592</v>
      </c>
      <c r="I27" s="26">
        <v>0.75261986489990906</v>
      </c>
      <c r="J27" s="31">
        <f t="shared" si="0"/>
        <v>7.8679135396882973</v>
      </c>
      <c r="L27" s="88"/>
    </row>
    <row r="28" spans="1:13" x14ac:dyDescent="0.3">
      <c r="A28" s="6" t="s">
        <v>0</v>
      </c>
      <c r="B28" s="4" t="s">
        <v>276</v>
      </c>
      <c r="C28" s="4" t="s">
        <v>276</v>
      </c>
      <c r="D28" s="4"/>
      <c r="E28" s="4" t="s">
        <v>277</v>
      </c>
      <c r="F28" s="4" t="s">
        <v>9</v>
      </c>
      <c r="G28" s="4"/>
      <c r="H28" s="27">
        <v>0</v>
      </c>
      <c r="I28" s="26">
        <v>-2.7502301022808873E-2</v>
      </c>
      <c r="J28" s="31">
        <f t="shared" si="0"/>
        <v>0</v>
      </c>
      <c r="L28" s="88"/>
    </row>
    <row r="29" spans="1:13" x14ac:dyDescent="0.3">
      <c r="A29" s="6" t="s">
        <v>0</v>
      </c>
      <c r="B29" s="4" t="s">
        <v>275</v>
      </c>
      <c r="C29" s="4" t="s">
        <v>275</v>
      </c>
      <c r="D29" s="4"/>
      <c r="E29" s="4" t="s">
        <v>277</v>
      </c>
      <c r="F29" s="4" t="s">
        <v>9</v>
      </c>
      <c r="G29" s="4"/>
      <c r="H29" s="27">
        <v>0</v>
      </c>
      <c r="I29" s="26">
        <v>-1.6449518586047346E-2</v>
      </c>
      <c r="J29" s="31">
        <f t="shared" si="0"/>
        <v>0</v>
      </c>
      <c r="L29" s="88"/>
    </row>
    <row r="30" spans="1:13" x14ac:dyDescent="0.3">
      <c r="A30" s="6" t="s">
        <v>0</v>
      </c>
      <c r="B30" s="4" t="s">
        <v>51</v>
      </c>
      <c r="C30" s="4" t="s">
        <v>264</v>
      </c>
      <c r="D30" s="4"/>
      <c r="E30" s="4" t="s">
        <v>277</v>
      </c>
      <c r="F30" s="4" t="s">
        <v>9</v>
      </c>
      <c r="G30" s="4"/>
      <c r="H30" s="27">
        <v>0</v>
      </c>
      <c r="I30" s="26">
        <v>7.6395446227457323E-2</v>
      </c>
      <c r="J30" s="31">
        <f t="shared" si="0"/>
        <v>0</v>
      </c>
      <c r="L30" s="88"/>
    </row>
    <row r="31" spans="1:13" x14ac:dyDescent="0.3">
      <c r="A31" s="6" t="s">
        <v>0</v>
      </c>
      <c r="B31" s="4" t="s">
        <v>51</v>
      </c>
      <c r="C31" s="4" t="s">
        <v>265</v>
      </c>
      <c r="D31" s="4"/>
      <c r="E31" s="4" t="s">
        <v>277</v>
      </c>
      <c r="F31" s="4" t="s">
        <v>9</v>
      </c>
      <c r="G31" s="4"/>
      <c r="H31" s="27">
        <v>0</v>
      </c>
      <c r="I31" s="26">
        <v>0.11837579871517562</v>
      </c>
      <c r="J31" s="31">
        <f t="shared" si="0"/>
        <v>0</v>
      </c>
      <c r="L31" s="88"/>
    </row>
    <row r="32" spans="1:13" x14ac:dyDescent="0.3">
      <c r="A32" s="6" t="s">
        <v>0</v>
      </c>
      <c r="B32" s="4" t="s">
        <v>51</v>
      </c>
      <c r="C32" s="4" t="s">
        <v>255</v>
      </c>
      <c r="D32" s="4"/>
      <c r="E32" s="4" t="s">
        <v>277</v>
      </c>
      <c r="F32" s="4" t="s">
        <v>9</v>
      </c>
      <c r="G32" s="4"/>
      <c r="H32" s="27">
        <v>-7.1063012444815694</v>
      </c>
      <c r="I32" s="26">
        <v>5.9916305750327015E-4</v>
      </c>
      <c r="J32" s="31">
        <f t="shared" si="0"/>
        <v>-4.2578331811828707E-3</v>
      </c>
      <c r="L32" s="88"/>
    </row>
    <row r="33" spans="1:12" x14ac:dyDescent="0.3">
      <c r="A33" s="6" t="s">
        <v>0</v>
      </c>
      <c r="B33" s="4" t="s">
        <v>51</v>
      </c>
      <c r="C33" s="4" t="s">
        <v>254</v>
      </c>
      <c r="D33" s="4"/>
      <c r="E33" s="4" t="s">
        <v>277</v>
      </c>
      <c r="F33" s="4" t="s">
        <v>9</v>
      </c>
      <c r="G33" s="4"/>
      <c r="H33" s="27">
        <v>-7.1063012444815694</v>
      </c>
      <c r="I33" s="26">
        <v>3.7520098812310371E-3</v>
      </c>
      <c r="J33" s="31">
        <f t="shared" si="0"/>
        <v>-2.6662912488299266E-2</v>
      </c>
      <c r="L33" s="88"/>
    </row>
    <row r="34" spans="1:12" x14ac:dyDescent="0.3">
      <c r="A34" s="6" t="s">
        <v>0</v>
      </c>
      <c r="B34" s="4" t="s">
        <v>51</v>
      </c>
      <c r="C34" s="4" t="s">
        <v>250</v>
      </c>
      <c r="D34" s="4"/>
      <c r="E34" s="4" t="s">
        <v>277</v>
      </c>
      <c r="F34" s="4" t="s">
        <v>9</v>
      </c>
      <c r="G34" s="4"/>
      <c r="H34" s="27">
        <v>-7.1063012444815694</v>
      </c>
      <c r="I34" s="26">
        <v>2.9324279987484225E-2</v>
      </c>
      <c r="J34" s="31">
        <f t="shared" si="0"/>
        <v>-0.20838716736858512</v>
      </c>
    </row>
    <row r="35" spans="1:12" x14ac:dyDescent="0.3">
      <c r="A35" s="6" t="s">
        <v>0</v>
      </c>
      <c r="B35" s="4" t="s">
        <v>51</v>
      </c>
      <c r="C35" s="4" t="s">
        <v>256</v>
      </c>
      <c r="D35" s="4"/>
      <c r="E35" s="4" t="s">
        <v>277</v>
      </c>
      <c r="F35" s="4" t="s">
        <v>9</v>
      </c>
      <c r="G35" s="4"/>
      <c r="H35" s="27">
        <v>-7.1063012444815694</v>
      </c>
      <c r="I35" s="26">
        <v>4.7733380795340105E-2</v>
      </c>
      <c r="J35" s="31">
        <f t="shared" si="0"/>
        <v>-0.33920778334923801</v>
      </c>
    </row>
    <row r="36" spans="1:12" x14ac:dyDescent="0.3">
      <c r="A36" s="6" t="s">
        <v>0</v>
      </c>
      <c r="B36" s="4" t="s">
        <v>51</v>
      </c>
      <c r="C36" s="4" t="s">
        <v>249</v>
      </c>
      <c r="D36" s="4"/>
      <c r="E36" s="4" t="s">
        <v>277</v>
      </c>
      <c r="F36" s="4" t="s">
        <v>9</v>
      </c>
      <c r="G36" s="4"/>
      <c r="H36" s="27">
        <v>-7.1063012444815694</v>
      </c>
      <c r="I36" s="26">
        <v>4.8803146464474888E-2</v>
      </c>
      <c r="J36" s="31">
        <f t="shared" si="0"/>
        <v>-0.34680986045511419</v>
      </c>
    </row>
    <row r="37" spans="1:12" x14ac:dyDescent="0.3">
      <c r="A37" s="6" t="s">
        <v>0</v>
      </c>
      <c r="B37" s="4" t="s">
        <v>51</v>
      </c>
      <c r="C37" s="4" t="s">
        <v>258</v>
      </c>
      <c r="D37" s="4"/>
      <c r="E37" s="4" t="s">
        <v>277</v>
      </c>
      <c r="F37" s="4" t="s">
        <v>9</v>
      </c>
      <c r="G37" s="4"/>
      <c r="H37" s="27">
        <v>-7.1063012444815694</v>
      </c>
      <c r="I37" s="26">
        <v>6.1785121068876299E-2</v>
      </c>
      <c r="J37" s="31">
        <f t="shared" si="0"/>
        <v>-0.43906368274220009</v>
      </c>
    </row>
    <row r="38" spans="1:12" x14ac:dyDescent="0.3">
      <c r="A38" s="6" t="s">
        <v>0</v>
      </c>
      <c r="B38" s="4" t="s">
        <v>51</v>
      </c>
      <c r="C38" s="4" t="s">
        <v>252</v>
      </c>
      <c r="D38" s="4"/>
      <c r="E38" s="4" t="s">
        <v>277</v>
      </c>
      <c r="F38" s="4" t="s">
        <v>9</v>
      </c>
      <c r="G38" s="4"/>
      <c r="H38" s="27">
        <v>-7.1063012444815694</v>
      </c>
      <c r="I38" s="26">
        <v>0.23296645884784828</v>
      </c>
      <c r="J38" s="31">
        <f t="shared" si="0"/>
        <v>-1.6555298364329285</v>
      </c>
    </row>
    <row r="39" spans="1:12" x14ac:dyDescent="0.3">
      <c r="A39" s="6" t="s">
        <v>0</v>
      </c>
      <c r="B39" s="4" t="s">
        <v>51</v>
      </c>
      <c r="C39" s="4" t="s">
        <v>259</v>
      </c>
      <c r="D39" s="4"/>
      <c r="E39" s="4" t="s">
        <v>277</v>
      </c>
      <c r="F39" s="4" t="s">
        <v>9</v>
      </c>
      <c r="G39" s="4"/>
      <c r="H39" s="27">
        <v>-7.1063012444815694</v>
      </c>
      <c r="I39" s="26">
        <v>0.45368818333633432</v>
      </c>
      <c r="J39" s="31">
        <f t="shared" si="0"/>
        <v>-3.2240449018495752</v>
      </c>
    </row>
    <row r="40" spans="1:12" x14ac:dyDescent="0.3">
      <c r="A40" s="6" t="s">
        <v>0</v>
      </c>
      <c r="B40" s="4" t="s">
        <v>51</v>
      </c>
      <c r="C40" s="4" t="s">
        <v>251</v>
      </c>
      <c r="D40" s="4"/>
      <c r="E40" s="4" t="s">
        <v>277</v>
      </c>
      <c r="F40" s="4" t="s">
        <v>9</v>
      </c>
      <c r="G40" s="4"/>
      <c r="H40" s="27">
        <v>-7.1063012444815694</v>
      </c>
      <c r="I40" s="26">
        <v>0.47698740371970444</v>
      </c>
      <c r="J40" s="31">
        <f t="shared" si="0"/>
        <v>-3.3896161806553686</v>
      </c>
    </row>
    <row r="41" spans="1:12" x14ac:dyDescent="0.3">
      <c r="A41" s="6" t="s">
        <v>0</v>
      </c>
      <c r="B41" s="4" t="s">
        <v>51</v>
      </c>
      <c r="C41" s="4" t="s">
        <v>262</v>
      </c>
      <c r="D41" s="4"/>
      <c r="E41" s="4" t="s">
        <v>277</v>
      </c>
      <c r="F41" s="4" t="s">
        <v>9</v>
      </c>
      <c r="G41" s="4"/>
      <c r="H41" s="27">
        <v>-7.1063012444815703</v>
      </c>
      <c r="I41" s="26">
        <v>0.59639483180412989</v>
      </c>
      <c r="J41" s="31">
        <f t="shared" si="0"/>
        <v>-4.2381613354520651</v>
      </c>
    </row>
    <row r="42" spans="1:12" x14ac:dyDescent="0.3">
      <c r="A42" s="6" t="s">
        <v>0</v>
      </c>
      <c r="B42" s="4" t="s">
        <v>51</v>
      </c>
      <c r="C42" s="4" t="s">
        <v>260</v>
      </c>
      <c r="D42" s="4"/>
      <c r="E42" s="4" t="s">
        <v>277</v>
      </c>
      <c r="F42" s="4" t="s">
        <v>9</v>
      </c>
      <c r="G42" s="4"/>
      <c r="H42" s="27">
        <v>-7.1063012444815694</v>
      </c>
      <c r="I42" s="26">
        <v>0.67290611342132223</v>
      </c>
      <c r="J42" s="31">
        <f t="shared" si="0"/>
        <v>-4.781873551225198</v>
      </c>
    </row>
    <row r="43" spans="1:12" x14ac:dyDescent="0.3">
      <c r="A43" s="6" t="s">
        <v>0</v>
      </c>
      <c r="B43" s="4" t="s">
        <v>51</v>
      </c>
      <c r="C43" s="4" t="s">
        <v>257</v>
      </c>
      <c r="D43" s="4"/>
      <c r="E43" s="4" t="s">
        <v>277</v>
      </c>
      <c r="F43" s="4" t="s">
        <v>9</v>
      </c>
      <c r="G43" s="4"/>
      <c r="H43" s="27">
        <v>-7.1063012444815694</v>
      </c>
      <c r="I43" s="26">
        <v>0.9012022719091709</v>
      </c>
      <c r="J43" s="31">
        <f t="shared" si="0"/>
        <v>-6.4042148263977587</v>
      </c>
    </row>
    <row r="44" spans="1:12" x14ac:dyDescent="0.3">
      <c r="A44" s="6" t="s">
        <v>0</v>
      </c>
      <c r="B44" s="4" t="s">
        <v>51</v>
      </c>
      <c r="C44" s="4" t="s">
        <v>261</v>
      </c>
      <c r="D44" s="4"/>
      <c r="E44" s="4" t="s">
        <v>277</v>
      </c>
      <c r="F44" s="4" t="s">
        <v>9</v>
      </c>
      <c r="G44" s="4"/>
      <c r="H44" s="27">
        <v>-7.1063012444815694</v>
      </c>
      <c r="I44" s="26">
        <v>1.9743355861991907</v>
      </c>
      <c r="J44" s="31">
        <f t="shared" si="0"/>
        <v>-14.030223433231559</v>
      </c>
    </row>
    <row r="45" spans="1:12" x14ac:dyDescent="0.3">
      <c r="A45" s="6" t="s">
        <v>0</v>
      </c>
      <c r="B45" s="4" t="s">
        <v>51</v>
      </c>
      <c r="C45" s="4" t="s">
        <v>253</v>
      </c>
      <c r="D45" s="4"/>
      <c r="E45" s="4" t="s">
        <v>277</v>
      </c>
      <c r="F45" s="4" t="s">
        <v>9</v>
      </c>
      <c r="G45" s="4"/>
      <c r="H45" s="27">
        <v>-7.1063012444815694</v>
      </c>
      <c r="I45" s="26">
        <v>2.3555336891491025</v>
      </c>
      <c r="J45" s="31">
        <f t="shared" si="0"/>
        <v>-16.739131986618531</v>
      </c>
    </row>
    <row r="46" spans="1:12" x14ac:dyDescent="0.3">
      <c r="A46" s="6" t="s">
        <v>0</v>
      </c>
      <c r="B46" s="4" t="s">
        <v>51</v>
      </c>
      <c r="C46" s="4" t="s">
        <v>263</v>
      </c>
      <c r="D46" s="4"/>
      <c r="E46" s="4" t="s">
        <v>277</v>
      </c>
      <c r="F46" s="4" t="s">
        <v>9</v>
      </c>
      <c r="G46" s="4"/>
      <c r="H46" s="27">
        <v>-7.1063012444815694</v>
      </c>
      <c r="I46" s="26">
        <v>2.9572775646104459</v>
      </c>
      <c r="J46" s="31">
        <f t="shared" si="0"/>
        <v>-21.015305237668635</v>
      </c>
    </row>
    <row r="47" spans="1:12" x14ac:dyDescent="0.3">
      <c r="A47" s="6" t="s">
        <v>0</v>
      </c>
      <c r="B47" s="4" t="s">
        <v>274</v>
      </c>
      <c r="C47" s="4" t="s">
        <v>274</v>
      </c>
      <c r="D47" s="4"/>
      <c r="E47" s="4" t="s">
        <v>277</v>
      </c>
      <c r="F47" s="4" t="s">
        <v>9</v>
      </c>
      <c r="G47" s="4"/>
      <c r="H47" s="27">
        <v>10.454033844475592</v>
      </c>
      <c r="I47" s="26">
        <v>3.1322360912609495E-2</v>
      </c>
      <c r="J47" s="31">
        <f t="shared" si="0"/>
        <v>0.32744502106929907</v>
      </c>
    </row>
    <row r="48" spans="1:12" x14ac:dyDescent="0.3">
      <c r="A48" s="6" t="s">
        <v>0</v>
      </c>
      <c r="B48" s="4" t="s">
        <v>54</v>
      </c>
      <c r="C48" s="4" t="s">
        <v>54</v>
      </c>
      <c r="D48" s="4"/>
      <c r="E48" s="4" t="s">
        <v>277</v>
      </c>
      <c r="F48" s="4" t="s">
        <v>9</v>
      </c>
      <c r="G48" s="4"/>
      <c r="H48" s="27">
        <v>0</v>
      </c>
      <c r="I48" s="26">
        <v>3.8681228309944693E-2</v>
      </c>
      <c r="J48" s="31">
        <f t="shared" si="0"/>
        <v>0</v>
      </c>
    </row>
    <row r="49" spans="1:10" x14ac:dyDescent="0.3">
      <c r="A49" s="6" t="s">
        <v>0</v>
      </c>
      <c r="B49" s="4" t="s">
        <v>273</v>
      </c>
      <c r="C49" s="4" t="s">
        <v>273</v>
      </c>
      <c r="D49" s="4"/>
      <c r="E49" s="4" t="s">
        <v>277</v>
      </c>
      <c r="F49" s="4" t="s">
        <v>9</v>
      </c>
      <c r="G49" s="4"/>
      <c r="H49" s="27">
        <v>0</v>
      </c>
      <c r="I49" s="26">
        <v>-1.8735881999999988E-2</v>
      </c>
      <c r="J49" s="31">
        <f t="shared" si="0"/>
        <v>0</v>
      </c>
    </row>
    <row r="50" spans="1:10" x14ac:dyDescent="0.3">
      <c r="A50" s="6" t="s">
        <v>0</v>
      </c>
      <c r="B50" s="4" t="s">
        <v>272</v>
      </c>
      <c r="C50" s="4" t="s">
        <v>272</v>
      </c>
      <c r="D50" s="4"/>
      <c r="E50" s="4" t="s">
        <v>277</v>
      </c>
      <c r="F50" s="4" t="s">
        <v>9</v>
      </c>
      <c r="G50" s="4"/>
      <c r="H50" s="27">
        <v>0</v>
      </c>
      <c r="I50" s="26">
        <v>-7.0600156604043618E-2</v>
      </c>
      <c r="J50" s="31">
        <f t="shared" si="0"/>
        <v>0</v>
      </c>
    </row>
    <row r="51" spans="1:10" x14ac:dyDescent="0.3">
      <c r="A51" s="6" t="s">
        <v>0</v>
      </c>
      <c r="B51" s="4" t="s">
        <v>53</v>
      </c>
      <c r="C51" s="4" t="s">
        <v>53</v>
      </c>
      <c r="D51" s="4"/>
      <c r="E51" s="4" t="s">
        <v>277</v>
      </c>
      <c r="F51" s="4" t="s">
        <v>9</v>
      </c>
      <c r="G51" s="4"/>
      <c r="H51" s="27">
        <v>10.454033844475592</v>
      </c>
      <c r="I51" s="26">
        <v>0.21155199867185889</v>
      </c>
      <c r="J51" s="31">
        <f t="shared" si="0"/>
        <v>2.2115717539820685</v>
      </c>
    </row>
    <row r="52" spans="1:10" x14ac:dyDescent="0.3">
      <c r="A52" s="6" t="s">
        <v>0</v>
      </c>
      <c r="B52" s="4" t="s">
        <v>52</v>
      </c>
      <c r="C52" s="4" t="s">
        <v>52</v>
      </c>
      <c r="D52" s="4"/>
      <c r="E52" s="4" t="s">
        <v>277</v>
      </c>
      <c r="F52" s="4" t="s">
        <v>9</v>
      </c>
      <c r="G52" s="4"/>
      <c r="H52" s="27">
        <v>10.454033844475592</v>
      </c>
      <c r="I52" s="26">
        <v>0.31965027641848975</v>
      </c>
      <c r="J52" s="31">
        <f t="shared" si="0"/>
        <v>3.3416348080748701</v>
      </c>
    </row>
    <row r="53" spans="1:10" x14ac:dyDescent="0.3">
      <c r="A53" s="6" t="s">
        <v>0</v>
      </c>
      <c r="B53" s="4" t="s">
        <v>269</v>
      </c>
      <c r="C53" s="4" t="s">
        <v>270</v>
      </c>
      <c r="D53" s="4"/>
      <c r="E53" s="4" t="s">
        <v>277</v>
      </c>
      <c r="F53" s="4" t="s">
        <v>9</v>
      </c>
      <c r="G53" s="4"/>
      <c r="H53" s="27">
        <v>0</v>
      </c>
      <c r="I53" s="26">
        <v>0</v>
      </c>
      <c r="J53" s="31">
        <f t="shared" si="0"/>
        <v>0</v>
      </c>
    </row>
    <row r="54" spans="1:10" x14ac:dyDescent="0.3">
      <c r="A54" s="6" t="s">
        <v>0</v>
      </c>
      <c r="B54" s="4" t="s">
        <v>269</v>
      </c>
      <c r="C54" s="4" t="s">
        <v>271</v>
      </c>
      <c r="D54" s="4"/>
      <c r="E54" s="4" t="s">
        <v>277</v>
      </c>
      <c r="F54" s="4" t="s">
        <v>9</v>
      </c>
      <c r="G54" s="4"/>
      <c r="H54" s="27">
        <v>0</v>
      </c>
      <c r="I54" s="26">
        <v>0</v>
      </c>
      <c r="J54" s="31">
        <f t="shared" si="0"/>
        <v>0</v>
      </c>
    </row>
    <row r="55" spans="1:10" x14ac:dyDescent="0.3">
      <c r="A55" s="6" t="s">
        <v>0</v>
      </c>
      <c r="B55" s="4" t="s">
        <v>268</v>
      </c>
      <c r="C55" s="4" t="s">
        <v>268</v>
      </c>
      <c r="D55" s="4"/>
      <c r="E55" s="4" t="s">
        <v>277</v>
      </c>
      <c r="F55" s="4" t="s">
        <v>9</v>
      </c>
      <c r="G55" s="4"/>
      <c r="H55" s="27">
        <v>0</v>
      </c>
      <c r="I55" s="26">
        <v>0</v>
      </c>
      <c r="J55" s="31">
        <f t="shared" si="0"/>
        <v>0</v>
      </c>
    </row>
    <row r="56" spans="1:10" x14ac:dyDescent="0.3">
      <c r="A56" s="6" t="s">
        <v>0</v>
      </c>
      <c r="B56" s="4" t="s">
        <v>266</v>
      </c>
      <c r="C56" s="4" t="s">
        <v>267</v>
      </c>
      <c r="D56" s="4"/>
      <c r="E56" s="4" t="s">
        <v>277</v>
      </c>
      <c r="F56" s="4" t="s">
        <v>9</v>
      </c>
      <c r="G56" s="4"/>
      <c r="H56" s="27">
        <v>0</v>
      </c>
      <c r="I56" s="26">
        <v>-3.0042954522828662E-3</v>
      </c>
      <c r="J56" s="31">
        <f t="shared" si="0"/>
        <v>0</v>
      </c>
    </row>
    <row r="57" spans="1:10" x14ac:dyDescent="0.3">
      <c r="A57" s="6" t="s">
        <v>105</v>
      </c>
      <c r="B57" s="4" t="s">
        <v>183</v>
      </c>
      <c r="C57" s="4"/>
      <c r="D57" s="4"/>
      <c r="E57" s="27" t="s">
        <v>278</v>
      </c>
      <c r="F57" s="4" t="s">
        <v>9</v>
      </c>
      <c r="G57" s="4"/>
      <c r="H57" s="27">
        <v>-50.559923382882509</v>
      </c>
      <c r="I57" s="27">
        <v>4.075848601483897</v>
      </c>
      <c r="J57" s="31">
        <f t="shared" si="0"/>
        <v>-206.07459301125465</v>
      </c>
    </row>
    <row r="58" spans="1:10" x14ac:dyDescent="0.3">
      <c r="A58" s="6" t="s">
        <v>105</v>
      </c>
      <c r="B58" s="4" t="s">
        <v>21</v>
      </c>
      <c r="C58" s="4"/>
      <c r="D58" s="4"/>
      <c r="E58" s="27" t="s">
        <v>280</v>
      </c>
      <c r="F58" s="4" t="s">
        <v>9</v>
      </c>
      <c r="G58" s="4"/>
      <c r="H58" s="27">
        <v>10.112110488559932</v>
      </c>
      <c r="I58" s="27">
        <v>1.971717408680564</v>
      </c>
      <c r="J58" s="31">
        <f t="shared" si="0"/>
        <v>19.938224288794942</v>
      </c>
    </row>
    <row r="59" spans="1:10" x14ac:dyDescent="0.3">
      <c r="A59" s="6" t="s">
        <v>105</v>
      </c>
      <c r="B59" s="4" t="s">
        <v>188</v>
      </c>
      <c r="C59" s="4"/>
      <c r="D59" s="4"/>
      <c r="E59" s="27" t="s">
        <v>94</v>
      </c>
      <c r="F59" s="4" t="s">
        <v>9</v>
      </c>
      <c r="G59" s="4"/>
      <c r="H59" s="27">
        <v>-190.88223266247002</v>
      </c>
      <c r="I59" s="27">
        <v>0.47856976586173577</v>
      </c>
      <c r="J59" s="31">
        <f t="shared" si="0"/>
        <v>-91.350465392443652</v>
      </c>
    </row>
    <row r="60" spans="1:10" x14ac:dyDescent="0.3">
      <c r="A60" s="6" t="s">
        <v>105</v>
      </c>
      <c r="B60" s="4" t="s">
        <v>182</v>
      </c>
      <c r="C60" s="4"/>
      <c r="D60" s="4"/>
      <c r="E60" s="27" t="s">
        <v>190</v>
      </c>
      <c r="F60" s="4" t="s">
        <v>9</v>
      </c>
      <c r="G60" s="4"/>
      <c r="H60" s="27">
        <v>12.500000000000002</v>
      </c>
      <c r="I60" s="27">
        <v>0.18098953920006594</v>
      </c>
      <c r="J60" s="31">
        <f t="shared" si="0"/>
        <v>2.2623692400008246</v>
      </c>
    </row>
    <row r="61" spans="1:10" x14ac:dyDescent="0.3">
      <c r="A61" s="6" t="s">
        <v>105</v>
      </c>
      <c r="B61" s="4" t="s">
        <v>184</v>
      </c>
      <c r="C61" s="4"/>
      <c r="D61" s="4"/>
      <c r="E61" s="27" t="s">
        <v>190</v>
      </c>
      <c r="F61" s="4" t="s">
        <v>9</v>
      </c>
      <c r="G61" s="4"/>
      <c r="H61" s="27">
        <v>12.5</v>
      </c>
      <c r="I61" s="27">
        <v>5.6229375703024359E-2</v>
      </c>
      <c r="J61" s="31">
        <f t="shared" si="0"/>
        <v>0.70286719628780447</v>
      </c>
    </row>
    <row r="62" spans="1:10" x14ac:dyDescent="0.3">
      <c r="A62" s="6" t="s">
        <v>105</v>
      </c>
      <c r="B62" s="4" t="s">
        <v>203</v>
      </c>
      <c r="C62" s="4"/>
      <c r="D62" s="4"/>
      <c r="E62" s="4" t="s">
        <v>202</v>
      </c>
      <c r="F62" s="4" t="s">
        <v>9</v>
      </c>
      <c r="G62" s="4"/>
      <c r="H62" s="27">
        <v>-126.5156756357091</v>
      </c>
      <c r="I62" s="26">
        <v>5.9512911677627088E-2</v>
      </c>
      <c r="J62" s="31">
        <f t="shared" si="0"/>
        <v>-7.529316229943273</v>
      </c>
    </row>
    <row r="63" spans="1:10" x14ac:dyDescent="0.3">
      <c r="A63" s="6" t="s">
        <v>105</v>
      </c>
      <c r="B63" s="4" t="s">
        <v>185</v>
      </c>
      <c r="C63" s="4"/>
      <c r="D63" s="4"/>
      <c r="E63" s="27" t="s">
        <v>279</v>
      </c>
      <c r="F63" s="4" t="s">
        <v>9</v>
      </c>
      <c r="G63" s="4"/>
      <c r="H63" s="27">
        <v>29.505168885520607</v>
      </c>
      <c r="I63" s="27">
        <v>5.4726143115671784</v>
      </c>
      <c r="J63" s="31">
        <f t="shared" si="0"/>
        <v>161.47040950810668</v>
      </c>
    </row>
    <row r="64" spans="1:10" x14ac:dyDescent="0.3">
      <c r="A64" s="6" t="s">
        <v>105</v>
      </c>
      <c r="B64" s="4" t="s">
        <v>187</v>
      </c>
      <c r="C64" s="4"/>
      <c r="D64" s="4"/>
      <c r="E64" s="27" t="s">
        <v>192</v>
      </c>
      <c r="F64" s="4" t="s">
        <v>9</v>
      </c>
      <c r="G64" s="4"/>
      <c r="H64" s="27">
        <v>54.570593189173437</v>
      </c>
      <c r="I64" s="27">
        <v>3.8083022685007863</v>
      </c>
      <c r="J64" s="31">
        <f t="shared" si="0"/>
        <v>207.82131383576277</v>
      </c>
    </row>
    <row r="65" spans="1:10" x14ac:dyDescent="0.3">
      <c r="A65" s="6" t="s">
        <v>105</v>
      </c>
      <c r="B65" s="4" t="s">
        <v>186</v>
      </c>
      <c r="C65" s="4"/>
      <c r="D65" s="4"/>
      <c r="E65" s="27" t="s">
        <v>191</v>
      </c>
      <c r="F65" s="4" t="s">
        <v>9</v>
      </c>
      <c r="G65" s="4"/>
      <c r="H65" s="27">
        <v>-25.613960805135893</v>
      </c>
      <c r="I65" s="27">
        <v>0.13774543872111866</v>
      </c>
      <c r="J65" s="31">
        <f t="shared" si="0"/>
        <v>-3.5282062684889812</v>
      </c>
    </row>
    <row r="66" spans="1:10" x14ac:dyDescent="0.3">
      <c r="A66" s="6" t="s">
        <v>105</v>
      </c>
      <c r="B66" s="4" t="s">
        <v>19</v>
      </c>
      <c r="C66" s="4"/>
      <c r="D66" s="4"/>
      <c r="E66" s="27" t="s">
        <v>279</v>
      </c>
      <c r="F66" s="4" t="s">
        <v>9</v>
      </c>
      <c r="G66" s="4"/>
      <c r="H66" s="27">
        <v>61.848386728665822</v>
      </c>
      <c r="I66" s="27">
        <v>3.7671675430157232</v>
      </c>
      <c r="J66" s="31">
        <f t="shared" si="0"/>
        <v>232.99323507211429</v>
      </c>
    </row>
    <row r="67" spans="1:10" x14ac:dyDescent="0.3">
      <c r="A67" s="6" t="s">
        <v>105</v>
      </c>
      <c r="B67" s="4" t="s">
        <v>13</v>
      </c>
      <c r="C67" s="4"/>
      <c r="D67" s="4"/>
      <c r="E67" s="4"/>
      <c r="F67" s="4" t="s">
        <v>9</v>
      </c>
      <c r="G67" s="4" t="s">
        <v>213</v>
      </c>
      <c r="H67" s="27">
        <v>50</v>
      </c>
      <c r="I67" s="26">
        <v>0.93351913108292628</v>
      </c>
      <c r="J67" s="31">
        <f t="shared" si="0"/>
        <v>46.67595655414631</v>
      </c>
    </row>
    <row r="68" spans="1:10" x14ac:dyDescent="0.3">
      <c r="A68" s="6" t="s">
        <v>105</v>
      </c>
      <c r="B68" s="4" t="s">
        <v>189</v>
      </c>
      <c r="C68" s="4"/>
      <c r="D68" s="4"/>
      <c r="E68" s="27" t="s">
        <v>279</v>
      </c>
      <c r="F68" s="4" t="s">
        <v>9</v>
      </c>
      <c r="G68" s="4"/>
      <c r="H68" s="27">
        <v>17.453388129630863</v>
      </c>
      <c r="I68" s="27">
        <v>1.0039883711776936</v>
      </c>
      <c r="J68" s="31">
        <f t="shared" si="0"/>
        <v>17.522998719800182</v>
      </c>
    </row>
    <row r="69" spans="1:10" x14ac:dyDescent="0.3">
      <c r="A69" s="6" t="s">
        <v>106</v>
      </c>
      <c r="B69" s="4" t="s">
        <v>60</v>
      </c>
      <c r="C69" s="4" t="s">
        <v>61</v>
      </c>
      <c r="D69" s="4"/>
      <c r="E69" s="4" t="s">
        <v>61</v>
      </c>
      <c r="F69" s="7" t="s">
        <v>9</v>
      </c>
      <c r="G69" s="7"/>
      <c r="H69" s="27">
        <v>41.269700823403809</v>
      </c>
      <c r="I69" s="26">
        <v>11.069782465679801</v>
      </c>
      <c r="J69" s="31">
        <f t="shared" si="0"/>
        <v>456.8466105387667</v>
      </c>
    </row>
    <row r="70" spans="1:10" x14ac:dyDescent="0.3">
      <c r="A70" s="6" t="s">
        <v>106</v>
      </c>
      <c r="B70" s="4" t="s">
        <v>66</v>
      </c>
      <c r="C70" s="4" t="s">
        <v>67</v>
      </c>
      <c r="D70" s="4"/>
      <c r="E70" s="4" t="s">
        <v>67</v>
      </c>
      <c r="F70" s="7" t="s">
        <v>9</v>
      </c>
      <c r="G70" s="7"/>
      <c r="H70" s="27">
        <v>25.017859525899851</v>
      </c>
      <c r="I70" s="26">
        <v>0.85472229432218327</v>
      </c>
      <c r="J70" s="31">
        <f t="shared" si="0"/>
        <v>21.383322293007208</v>
      </c>
    </row>
    <row r="71" spans="1:10" x14ac:dyDescent="0.3">
      <c r="A71" s="6" t="s">
        <v>15</v>
      </c>
      <c r="B71" s="4" t="s">
        <v>155</v>
      </c>
      <c r="C71" s="4"/>
      <c r="D71" s="4"/>
      <c r="E71" s="4"/>
      <c r="F71" s="4" t="s">
        <v>9</v>
      </c>
      <c r="G71" s="4" t="s">
        <v>307</v>
      </c>
      <c r="H71" s="27">
        <v>-106.59122080685017</v>
      </c>
      <c r="I71" s="26">
        <v>52.60250294454017</v>
      </c>
      <c r="J71" s="31">
        <f t="shared" ref="J71:J134" si="1">H71*I71</f>
        <v>-5606.9650063544677</v>
      </c>
    </row>
    <row r="72" spans="1:10" x14ac:dyDescent="0.3">
      <c r="A72" s="6" t="s">
        <v>15</v>
      </c>
      <c r="B72" s="4" t="s">
        <v>149</v>
      </c>
      <c r="C72" s="4" t="s">
        <v>150</v>
      </c>
      <c r="D72" s="4"/>
      <c r="E72" s="4" t="s">
        <v>151</v>
      </c>
      <c r="F72" s="4" t="s">
        <v>9</v>
      </c>
      <c r="G72" s="4"/>
      <c r="H72" s="27">
        <v>114.1857314470421</v>
      </c>
      <c r="I72" s="26">
        <v>4.266207914351166</v>
      </c>
      <c r="J72" s="31">
        <f t="shared" si="1"/>
        <v>487.14007120534785</v>
      </c>
    </row>
    <row r="73" spans="1:10" x14ac:dyDescent="0.3">
      <c r="A73" s="19" t="s">
        <v>15</v>
      </c>
      <c r="B73" s="4" t="s">
        <v>145</v>
      </c>
      <c r="C73" s="4" t="s">
        <v>147</v>
      </c>
      <c r="D73" s="4"/>
      <c r="E73" s="4" t="s">
        <v>145</v>
      </c>
      <c r="F73" s="20" t="s">
        <v>9</v>
      </c>
      <c r="G73" s="20"/>
      <c r="H73" s="27">
        <v>14.915212661290438</v>
      </c>
      <c r="I73" s="26">
        <v>182.90318576215131</v>
      </c>
      <c r="J73" s="31">
        <f t="shared" si="1"/>
        <v>2728.0399120699963</v>
      </c>
    </row>
    <row r="74" spans="1:10" x14ac:dyDescent="0.3">
      <c r="A74" s="6" t="s">
        <v>104</v>
      </c>
      <c r="B74" s="4" t="s">
        <v>18</v>
      </c>
      <c r="C74" s="4"/>
      <c r="D74" s="4"/>
      <c r="E74" s="4"/>
      <c r="F74" s="7" t="s">
        <v>9</v>
      </c>
      <c r="G74" s="7"/>
      <c r="H74" s="27">
        <v>200</v>
      </c>
      <c r="I74" s="26">
        <v>16.27</v>
      </c>
      <c r="J74" s="31">
        <f t="shared" si="1"/>
        <v>3254</v>
      </c>
    </row>
    <row r="75" spans="1:10" x14ac:dyDescent="0.3">
      <c r="A75" s="6" t="s">
        <v>104</v>
      </c>
      <c r="B75" s="4" t="s">
        <v>17</v>
      </c>
      <c r="C75" s="4"/>
      <c r="D75" s="4"/>
      <c r="E75" s="4"/>
      <c r="F75" s="7" t="s">
        <v>9</v>
      </c>
      <c r="G75" s="7"/>
      <c r="H75" s="27">
        <v>200</v>
      </c>
      <c r="I75" s="26">
        <v>6.83</v>
      </c>
      <c r="J75" s="31">
        <f t="shared" si="1"/>
        <v>1366</v>
      </c>
    </row>
    <row r="76" spans="1:10" x14ac:dyDescent="0.3">
      <c r="A76" s="6" t="s">
        <v>181</v>
      </c>
      <c r="B76" s="4" t="s">
        <v>30</v>
      </c>
      <c r="C76" s="4"/>
      <c r="D76" s="4"/>
      <c r="E76" s="4" t="s">
        <v>27</v>
      </c>
      <c r="F76" s="7" t="s">
        <v>9</v>
      </c>
      <c r="G76" s="7"/>
      <c r="H76" s="27">
        <v>198.40026730857474</v>
      </c>
      <c r="I76" s="26">
        <v>2.2563982058662679</v>
      </c>
      <c r="J76" s="31">
        <f t="shared" si="1"/>
        <v>447.67000719845601</v>
      </c>
    </row>
    <row r="77" spans="1:10" x14ac:dyDescent="0.3">
      <c r="A77" s="6" t="s">
        <v>181</v>
      </c>
      <c r="B77" s="4" t="s">
        <v>30</v>
      </c>
      <c r="C77" s="4" t="s">
        <v>284</v>
      </c>
      <c r="D77" s="4"/>
      <c r="E77" s="4" t="s">
        <v>26</v>
      </c>
      <c r="F77" s="7" t="s">
        <v>9</v>
      </c>
      <c r="G77" s="7" t="s">
        <v>205</v>
      </c>
      <c r="H77" s="27">
        <v>143.01714532490854</v>
      </c>
      <c r="I77" s="26">
        <v>9.9583444304559676E-2</v>
      </c>
      <c r="J77" s="31">
        <f t="shared" si="1"/>
        <v>14.242139926060148</v>
      </c>
    </row>
    <row r="78" spans="1:10" x14ac:dyDescent="0.3">
      <c r="A78" s="6" t="s">
        <v>181</v>
      </c>
      <c r="B78" s="4" t="s">
        <v>23</v>
      </c>
      <c r="C78" s="4" t="s">
        <v>28</v>
      </c>
      <c r="D78" s="4"/>
      <c r="E78" s="4" t="s">
        <v>26</v>
      </c>
      <c r="F78" s="7" t="s">
        <v>9</v>
      </c>
      <c r="G78" s="7" t="s">
        <v>205</v>
      </c>
      <c r="H78" s="27">
        <v>439.88130735799086</v>
      </c>
      <c r="I78" s="26">
        <v>2.0824610520047226</v>
      </c>
      <c r="J78" s="31">
        <f t="shared" si="1"/>
        <v>916.03569007793442</v>
      </c>
    </row>
    <row r="79" spans="1:10" x14ac:dyDescent="0.3">
      <c r="A79" s="6" t="s">
        <v>181</v>
      </c>
      <c r="B79" s="4" t="s">
        <v>23</v>
      </c>
      <c r="C79" s="4" t="s">
        <v>24</v>
      </c>
      <c r="D79" s="4"/>
      <c r="E79" s="4" t="s">
        <v>27</v>
      </c>
      <c r="F79" s="7" t="s">
        <v>9</v>
      </c>
      <c r="G79" s="7"/>
      <c r="H79" s="27">
        <v>102.21677837574367</v>
      </c>
      <c r="I79" s="26">
        <v>2.4057237953748873</v>
      </c>
      <c r="J79" s="31">
        <f t="shared" si="1"/>
        <v>245.90533602508779</v>
      </c>
    </row>
    <row r="80" spans="1:10" x14ac:dyDescent="0.3">
      <c r="A80" s="6" t="s">
        <v>181</v>
      </c>
      <c r="B80" s="4" t="s">
        <v>23</v>
      </c>
      <c r="C80" s="4" t="s">
        <v>24</v>
      </c>
      <c r="D80" s="4"/>
      <c r="E80" s="4" t="s">
        <v>26</v>
      </c>
      <c r="F80" s="7" t="s">
        <v>9</v>
      </c>
      <c r="G80" s="7" t="s">
        <v>205</v>
      </c>
      <c r="H80" s="27">
        <v>450.24839005934126</v>
      </c>
      <c r="I80" s="26">
        <v>0.44196498557622393</v>
      </c>
      <c r="J80" s="31">
        <f t="shared" si="1"/>
        <v>198.99402321829481</v>
      </c>
    </row>
    <row r="81" spans="1:13" x14ac:dyDescent="0.3">
      <c r="A81" s="6" t="s">
        <v>181</v>
      </c>
      <c r="B81" s="4" t="s">
        <v>23</v>
      </c>
      <c r="C81" s="4" t="s">
        <v>24</v>
      </c>
      <c r="D81" s="4"/>
      <c r="E81" s="4" t="s">
        <v>25</v>
      </c>
      <c r="F81" s="7" t="s">
        <v>9</v>
      </c>
      <c r="G81" s="7"/>
      <c r="H81" s="27">
        <v>0</v>
      </c>
      <c r="I81" s="26">
        <v>0.25643421969653113</v>
      </c>
      <c r="J81" s="31">
        <f t="shared" si="1"/>
        <v>0</v>
      </c>
    </row>
    <row r="82" spans="1:13" x14ac:dyDescent="0.3">
      <c r="A82" s="6" t="s">
        <v>181</v>
      </c>
      <c r="B82" s="4" t="s">
        <v>23</v>
      </c>
      <c r="C82" s="4" t="s">
        <v>28</v>
      </c>
      <c r="D82" s="4"/>
      <c r="E82" s="4" t="s">
        <v>25</v>
      </c>
      <c r="F82" s="7" t="s">
        <v>9</v>
      </c>
      <c r="G82" s="7"/>
      <c r="H82" s="27">
        <v>0</v>
      </c>
      <c r="I82" s="26">
        <v>0.48252197391922896</v>
      </c>
      <c r="J82" s="31">
        <f t="shared" si="1"/>
        <v>0</v>
      </c>
    </row>
    <row r="83" spans="1:13" x14ac:dyDescent="0.3">
      <c r="A83" s="6" t="s">
        <v>181</v>
      </c>
      <c r="B83" s="4" t="s">
        <v>23</v>
      </c>
      <c r="C83" s="4" t="s">
        <v>282</v>
      </c>
      <c r="D83" s="4"/>
      <c r="E83" s="4" t="s">
        <v>25</v>
      </c>
      <c r="F83" s="7" t="s">
        <v>9</v>
      </c>
      <c r="G83" s="7"/>
      <c r="H83" s="27">
        <v>0</v>
      </c>
      <c r="I83" s="26">
        <v>1.0505951944034535</v>
      </c>
      <c r="J83" s="31">
        <f t="shared" si="1"/>
        <v>0</v>
      </c>
    </row>
    <row r="84" spans="1:13" x14ac:dyDescent="0.3">
      <c r="A84" s="6" t="s">
        <v>181</v>
      </c>
      <c r="B84" s="4" t="s">
        <v>23</v>
      </c>
      <c r="C84" s="4" t="s">
        <v>282</v>
      </c>
      <c r="D84" s="4"/>
      <c r="E84" s="4" t="s">
        <v>26</v>
      </c>
      <c r="F84" s="7" t="s">
        <v>9</v>
      </c>
      <c r="G84" s="7" t="s">
        <v>205</v>
      </c>
      <c r="H84" s="27">
        <v>-84.835580449531264</v>
      </c>
      <c r="I84" s="26">
        <v>4.1909340916239168</v>
      </c>
      <c r="J84" s="31">
        <f t="shared" si="1"/>
        <v>-355.54032628864405</v>
      </c>
    </row>
    <row r="85" spans="1:13" x14ac:dyDescent="0.3">
      <c r="A85" s="6" t="s">
        <v>181</v>
      </c>
      <c r="B85" s="4" t="s">
        <v>49</v>
      </c>
      <c r="C85" s="4"/>
      <c r="D85" s="4" t="s">
        <v>50</v>
      </c>
      <c r="E85" s="4" t="s">
        <v>26</v>
      </c>
      <c r="F85" s="7" t="s">
        <v>9</v>
      </c>
      <c r="G85" s="7" t="s">
        <v>205</v>
      </c>
      <c r="H85" s="27">
        <v>265.82960524975022</v>
      </c>
      <c r="I85" s="26">
        <v>1.6721550353938582E-2</v>
      </c>
      <c r="J85" s="31">
        <f t="shared" si="1"/>
        <v>4.445083129751314</v>
      </c>
    </row>
    <row r="86" spans="1:13" x14ac:dyDescent="0.3">
      <c r="A86" s="6" t="s">
        <v>181</v>
      </c>
      <c r="B86" s="4" t="s">
        <v>49</v>
      </c>
      <c r="C86" s="4"/>
      <c r="D86" s="4"/>
      <c r="E86" s="4" t="s">
        <v>45</v>
      </c>
      <c r="F86" s="7" t="s">
        <v>9</v>
      </c>
      <c r="G86" s="7"/>
      <c r="H86" s="27">
        <v>-22.324820797583733</v>
      </c>
      <c r="I86" s="26">
        <v>0.5122133063926515</v>
      </c>
      <c r="J86" s="31">
        <f t="shared" si="1"/>
        <v>-11.435070275353795</v>
      </c>
      <c r="L86" s="79"/>
    </row>
    <row r="87" spans="1:13" x14ac:dyDescent="0.3">
      <c r="A87" s="6" t="s">
        <v>181</v>
      </c>
      <c r="B87" s="4" t="s">
        <v>283</v>
      </c>
      <c r="C87" s="4" t="s">
        <v>48</v>
      </c>
      <c r="D87" s="4" t="s">
        <v>43</v>
      </c>
      <c r="E87" s="4" t="s">
        <v>26</v>
      </c>
      <c r="F87" s="7" t="s">
        <v>9</v>
      </c>
      <c r="G87" s="7" t="s">
        <v>205</v>
      </c>
      <c r="H87" s="27">
        <v>276.9196906852672</v>
      </c>
      <c r="I87" s="26">
        <v>5.4599869847655143E-2</v>
      </c>
      <c r="J87" s="31">
        <f t="shared" si="1"/>
        <v>15.119779069668509</v>
      </c>
    </row>
    <row r="88" spans="1:13" x14ac:dyDescent="0.3">
      <c r="A88" s="6" t="s">
        <v>181</v>
      </c>
      <c r="B88" s="4" t="s">
        <v>283</v>
      </c>
      <c r="C88" s="4" t="s">
        <v>48</v>
      </c>
      <c r="D88" s="4"/>
      <c r="E88" s="4" t="s">
        <v>44</v>
      </c>
      <c r="F88" s="7" t="s">
        <v>9</v>
      </c>
      <c r="G88" s="7"/>
      <c r="H88" s="27">
        <v>-25.034538483940477</v>
      </c>
      <c r="I88" s="26">
        <v>2.4883366406864651</v>
      </c>
      <c r="J88" s="31">
        <f t="shared" si="1"/>
        <v>-62.294359392264475</v>
      </c>
    </row>
    <row r="89" spans="1:13" x14ac:dyDescent="0.3">
      <c r="A89" s="6" t="s">
        <v>181</v>
      </c>
      <c r="B89" s="4" t="s">
        <v>283</v>
      </c>
      <c r="C89" s="4" t="s">
        <v>48</v>
      </c>
      <c r="D89" s="4"/>
      <c r="E89" s="4" t="s">
        <v>45</v>
      </c>
      <c r="F89" s="7" t="s">
        <v>9</v>
      </c>
      <c r="G89" s="7"/>
      <c r="H89" s="27">
        <v>-64.565537029156104</v>
      </c>
      <c r="I89" s="26">
        <v>22.551377531106493</v>
      </c>
      <c r="J89" s="31">
        <f t="shared" si="1"/>
        <v>-1456.0418010431351</v>
      </c>
    </row>
    <row r="90" spans="1:13" x14ac:dyDescent="0.3">
      <c r="A90" s="6" t="s">
        <v>181</v>
      </c>
      <c r="B90" s="4" t="s">
        <v>283</v>
      </c>
      <c r="C90" s="4" t="s">
        <v>39</v>
      </c>
      <c r="D90" s="4"/>
      <c r="E90" s="4" t="s">
        <v>44</v>
      </c>
      <c r="F90" s="7" t="s">
        <v>9</v>
      </c>
      <c r="G90" s="7"/>
      <c r="H90" s="27">
        <v>63.389210356216729</v>
      </c>
      <c r="I90" s="26">
        <v>4.5153816540407936</v>
      </c>
      <c r="J90" s="31">
        <f t="shared" si="1"/>
        <v>286.22647750659371</v>
      </c>
    </row>
    <row r="91" spans="1:13" x14ac:dyDescent="0.3">
      <c r="A91" s="6" t="s">
        <v>181</v>
      </c>
      <c r="B91" s="4" t="s">
        <v>283</v>
      </c>
      <c r="C91" s="4" t="s">
        <v>39</v>
      </c>
      <c r="D91" s="4"/>
      <c r="E91" s="4" t="s">
        <v>45</v>
      </c>
      <c r="F91" s="7" t="s">
        <v>9</v>
      </c>
      <c r="G91" s="7"/>
      <c r="H91" s="27">
        <v>6.0814374875870216</v>
      </c>
      <c r="I91" s="26">
        <v>18.988147043680467</v>
      </c>
      <c r="J91" s="31">
        <f t="shared" si="1"/>
        <v>115.47522925125307</v>
      </c>
    </row>
    <row r="92" spans="1:13" x14ac:dyDescent="0.3">
      <c r="A92" s="6" t="s">
        <v>181</v>
      </c>
      <c r="B92" s="4" t="s">
        <v>283</v>
      </c>
      <c r="C92" s="4" t="s">
        <v>39</v>
      </c>
      <c r="D92" s="4" t="s">
        <v>43</v>
      </c>
      <c r="E92" s="4" t="s">
        <v>26</v>
      </c>
      <c r="F92" s="7" t="s">
        <v>9</v>
      </c>
      <c r="G92" s="7" t="s">
        <v>205</v>
      </c>
      <c r="H92" s="27">
        <v>215.10517601389944</v>
      </c>
      <c r="I92" s="26">
        <v>0.19100432994732872</v>
      </c>
      <c r="J92" s="31">
        <f t="shared" si="1"/>
        <v>41.086020012737066</v>
      </c>
    </row>
    <row r="93" spans="1:13" x14ac:dyDescent="0.3">
      <c r="A93" s="6" t="s">
        <v>181</v>
      </c>
      <c r="B93" s="4" t="s">
        <v>283</v>
      </c>
      <c r="C93" s="4" t="s">
        <v>39</v>
      </c>
      <c r="D93" s="4"/>
      <c r="E93" s="4" t="s">
        <v>40</v>
      </c>
      <c r="F93" s="7" t="s">
        <v>9</v>
      </c>
      <c r="G93" s="7"/>
      <c r="H93" s="27">
        <v>0</v>
      </c>
      <c r="I93" s="26">
        <v>1.4956317811446995</v>
      </c>
      <c r="J93" s="31">
        <f t="shared" si="1"/>
        <v>0</v>
      </c>
      <c r="L93" s="8"/>
    </row>
    <row r="94" spans="1:13" x14ac:dyDescent="0.3">
      <c r="A94" s="6" t="s">
        <v>181</v>
      </c>
      <c r="B94" s="4" t="s">
        <v>283</v>
      </c>
      <c r="C94" s="4" t="s">
        <v>46</v>
      </c>
      <c r="D94" s="4" t="s">
        <v>43</v>
      </c>
      <c r="E94" s="4" t="s">
        <v>26</v>
      </c>
      <c r="F94" s="7" t="s">
        <v>9</v>
      </c>
      <c r="G94" s="7" t="s">
        <v>205</v>
      </c>
      <c r="H94" s="27">
        <v>57.889842806634192</v>
      </c>
      <c r="I94" s="26">
        <v>0.10939146814665465</v>
      </c>
      <c r="J94" s="31">
        <f t="shared" si="1"/>
        <v>6.332654895396769</v>
      </c>
      <c r="L94" s="9"/>
      <c r="M94" s="8"/>
    </row>
    <row r="95" spans="1:13" x14ac:dyDescent="0.3">
      <c r="A95" s="6" t="s">
        <v>181</v>
      </c>
      <c r="B95" s="4" t="s">
        <v>283</v>
      </c>
      <c r="C95" s="4" t="s">
        <v>41</v>
      </c>
      <c r="D95" s="4"/>
      <c r="E95" s="4" t="s">
        <v>40</v>
      </c>
      <c r="F95" s="7" t="s">
        <v>9</v>
      </c>
      <c r="G95" s="7"/>
      <c r="H95" s="27">
        <v>0</v>
      </c>
      <c r="I95" s="26">
        <v>1.7563934449728738</v>
      </c>
      <c r="J95" s="31">
        <f t="shared" si="1"/>
        <v>0</v>
      </c>
    </row>
    <row r="96" spans="1:13" x14ac:dyDescent="0.3">
      <c r="A96" s="6" t="s">
        <v>181</v>
      </c>
      <c r="B96" s="4" t="s">
        <v>283</v>
      </c>
      <c r="C96" s="4" t="s">
        <v>46</v>
      </c>
      <c r="D96" s="4"/>
      <c r="E96" s="4" t="s">
        <v>44</v>
      </c>
      <c r="F96" s="7" t="s">
        <v>9</v>
      </c>
      <c r="G96" s="7"/>
      <c r="H96" s="27">
        <v>-8.4147969746797102</v>
      </c>
      <c r="I96" s="26">
        <v>6.164887081823184</v>
      </c>
      <c r="J96" s="31">
        <f t="shared" si="1"/>
        <v>-51.876273165367756</v>
      </c>
    </row>
    <row r="97" spans="1:10" x14ac:dyDescent="0.3">
      <c r="A97" s="6" t="s">
        <v>181</v>
      </c>
      <c r="B97" s="4" t="s">
        <v>283</v>
      </c>
      <c r="C97" s="4" t="s">
        <v>46</v>
      </c>
      <c r="D97" s="4"/>
      <c r="E97" s="4" t="s">
        <v>45</v>
      </c>
      <c r="F97" s="7" t="s">
        <v>9</v>
      </c>
      <c r="G97" s="7"/>
      <c r="H97" s="27">
        <v>-59.454757778818397</v>
      </c>
      <c r="I97" s="26">
        <v>21.588026640468897</v>
      </c>
      <c r="J97" s="31">
        <f t="shared" si="1"/>
        <v>-1283.510894831757</v>
      </c>
    </row>
    <row r="98" spans="1:10" x14ac:dyDescent="0.3">
      <c r="A98" s="6" t="s">
        <v>181</v>
      </c>
      <c r="B98" s="4" t="s">
        <v>283</v>
      </c>
      <c r="C98" s="4" t="s">
        <v>47</v>
      </c>
      <c r="D98" s="4" t="s">
        <v>43</v>
      </c>
      <c r="E98" s="4" t="s">
        <v>26</v>
      </c>
      <c r="F98" s="7" t="s">
        <v>9</v>
      </c>
      <c r="G98" s="7" t="s">
        <v>205</v>
      </c>
      <c r="H98" s="27">
        <v>7.6348283204408389</v>
      </c>
      <c r="I98" s="26">
        <v>9.2694139277781015E-2</v>
      </c>
      <c r="J98" s="31">
        <f t="shared" si="1"/>
        <v>0.70770383969688999</v>
      </c>
    </row>
    <row r="99" spans="1:10" x14ac:dyDescent="0.3">
      <c r="A99" s="6" t="s">
        <v>181</v>
      </c>
      <c r="B99" s="4" t="s">
        <v>283</v>
      </c>
      <c r="C99" s="4" t="s">
        <v>42</v>
      </c>
      <c r="D99" s="4"/>
      <c r="E99" s="4" t="s">
        <v>40</v>
      </c>
      <c r="F99" s="7" t="s">
        <v>9</v>
      </c>
      <c r="G99" s="7"/>
      <c r="H99" s="27">
        <v>0</v>
      </c>
      <c r="I99" s="26">
        <v>1.5514674049099269</v>
      </c>
      <c r="J99" s="31">
        <f t="shared" si="1"/>
        <v>0</v>
      </c>
    </row>
    <row r="100" spans="1:10" x14ac:dyDescent="0.3">
      <c r="A100" s="6" t="s">
        <v>181</v>
      </c>
      <c r="B100" s="4" t="s">
        <v>283</v>
      </c>
      <c r="C100" s="4" t="s">
        <v>47</v>
      </c>
      <c r="D100" s="4"/>
      <c r="E100" s="4" t="s">
        <v>44</v>
      </c>
      <c r="F100" s="7" t="s">
        <v>9</v>
      </c>
      <c r="G100" s="7"/>
      <c r="H100" s="27">
        <v>-43.725109776042814</v>
      </c>
      <c r="I100" s="26">
        <v>5.1446807911153396</v>
      </c>
      <c r="J100" s="31">
        <f t="shared" si="1"/>
        <v>-224.951732354217</v>
      </c>
    </row>
    <row r="101" spans="1:10" x14ac:dyDescent="0.3">
      <c r="A101" s="6" t="s">
        <v>181</v>
      </c>
      <c r="B101" s="4" t="s">
        <v>283</v>
      </c>
      <c r="C101" s="4" t="s">
        <v>47</v>
      </c>
      <c r="D101" s="4"/>
      <c r="E101" s="4" t="s">
        <v>45</v>
      </c>
      <c r="F101" s="7" t="s">
        <v>9</v>
      </c>
      <c r="G101" s="7"/>
      <c r="H101" s="27">
        <v>-78.24811209755164</v>
      </c>
      <c r="I101" s="26">
        <v>19.026092892768922</v>
      </c>
      <c r="J101" s="31">
        <f t="shared" si="1"/>
        <v>-1488.7558494518132</v>
      </c>
    </row>
    <row r="102" spans="1:10" x14ac:dyDescent="0.3">
      <c r="A102" s="6" t="s">
        <v>181</v>
      </c>
      <c r="B102" s="4" t="s">
        <v>37</v>
      </c>
      <c r="C102" s="4"/>
      <c r="D102" s="4"/>
      <c r="E102" s="4" t="s">
        <v>38</v>
      </c>
      <c r="F102" s="7" t="s">
        <v>9</v>
      </c>
      <c r="G102" s="7"/>
      <c r="H102" s="27">
        <v>0</v>
      </c>
      <c r="I102" s="26">
        <v>3.1660558591566045E-2</v>
      </c>
      <c r="J102" s="31">
        <f t="shared" si="1"/>
        <v>0</v>
      </c>
    </row>
    <row r="103" spans="1:10" x14ac:dyDescent="0.3">
      <c r="A103" s="6" t="s">
        <v>20</v>
      </c>
      <c r="B103" s="4" t="s">
        <v>56</v>
      </c>
      <c r="C103" s="4"/>
      <c r="D103" s="4"/>
      <c r="E103" s="4" t="s">
        <v>57</v>
      </c>
      <c r="F103" s="7" t="s">
        <v>9</v>
      </c>
      <c r="G103" s="7"/>
      <c r="H103" s="27">
        <v>30</v>
      </c>
      <c r="I103" s="26">
        <v>3.5</v>
      </c>
      <c r="J103" s="31">
        <f t="shared" si="1"/>
        <v>105</v>
      </c>
    </row>
    <row r="104" spans="1:10" x14ac:dyDescent="0.3">
      <c r="A104" s="6" t="s">
        <v>107</v>
      </c>
      <c r="B104" s="4" t="s">
        <v>83</v>
      </c>
      <c r="C104" s="4"/>
      <c r="D104" s="4"/>
      <c r="E104" s="4" t="s">
        <v>212</v>
      </c>
      <c r="F104" s="7" t="s">
        <v>103</v>
      </c>
      <c r="G104" s="7"/>
      <c r="H104" s="27">
        <v>-166.86768170706279</v>
      </c>
      <c r="I104" s="26">
        <v>1.9770095486100834</v>
      </c>
      <c r="J104" s="31">
        <f t="shared" si="1"/>
        <v>-329.89900008929129</v>
      </c>
    </row>
    <row r="105" spans="1:10" x14ac:dyDescent="0.3">
      <c r="A105" s="6" t="s">
        <v>107</v>
      </c>
      <c r="B105" s="4" t="s">
        <v>83</v>
      </c>
      <c r="C105" s="4"/>
      <c r="D105" s="4"/>
      <c r="E105" s="4" t="s">
        <v>84</v>
      </c>
      <c r="F105" s="7" t="s">
        <v>103</v>
      </c>
      <c r="G105" s="7"/>
      <c r="H105" s="27">
        <v>-117.79252072125179</v>
      </c>
      <c r="I105" s="26">
        <v>3.3369711661030514</v>
      </c>
      <c r="J105" s="31">
        <f t="shared" si="1"/>
        <v>-393.07024522941344</v>
      </c>
    </row>
    <row r="106" spans="1:10" x14ac:dyDescent="0.3">
      <c r="A106" s="6" t="s">
        <v>107</v>
      </c>
      <c r="B106" s="4" t="s">
        <v>86</v>
      </c>
      <c r="C106" s="4"/>
      <c r="D106" s="4"/>
      <c r="E106" s="4" t="s">
        <v>86</v>
      </c>
      <c r="F106" s="7" t="s">
        <v>103</v>
      </c>
      <c r="G106" s="7"/>
      <c r="H106" s="27">
        <v>0</v>
      </c>
      <c r="I106" s="26">
        <v>2.888630483225918E-2</v>
      </c>
      <c r="J106" s="31">
        <f t="shared" si="1"/>
        <v>0</v>
      </c>
    </row>
    <row r="107" spans="1:10" x14ac:dyDescent="0.3">
      <c r="A107" s="6" t="s">
        <v>107</v>
      </c>
      <c r="B107" s="4" t="s">
        <v>87</v>
      </c>
      <c r="C107" s="4"/>
      <c r="D107" s="4"/>
      <c r="E107" s="4" t="s">
        <v>89</v>
      </c>
      <c r="F107" s="7" t="s">
        <v>103</v>
      </c>
      <c r="G107" s="7"/>
      <c r="H107" s="27">
        <v>0</v>
      </c>
      <c r="I107" s="26">
        <v>2.4251019491102754</v>
      </c>
      <c r="J107" s="31">
        <f t="shared" si="1"/>
        <v>0</v>
      </c>
    </row>
    <row r="108" spans="1:10" x14ac:dyDescent="0.3">
      <c r="A108" s="6" t="s">
        <v>107</v>
      </c>
      <c r="B108" s="4" t="s">
        <v>81</v>
      </c>
      <c r="C108" s="4"/>
      <c r="D108" s="4"/>
      <c r="E108" s="4" t="s">
        <v>82</v>
      </c>
      <c r="F108" s="7" t="s">
        <v>103</v>
      </c>
      <c r="G108" s="7"/>
      <c r="H108" s="27">
        <v>-81.617598145553245</v>
      </c>
      <c r="I108" s="26">
        <v>2.9312018777949138</v>
      </c>
      <c r="J108" s="31">
        <f t="shared" si="1"/>
        <v>-239.23765694535635</v>
      </c>
    </row>
    <row r="109" spans="1:10" x14ac:dyDescent="0.3">
      <c r="A109" s="6" t="s">
        <v>109</v>
      </c>
      <c r="B109" s="4" t="s">
        <v>101</v>
      </c>
      <c r="C109" s="4"/>
      <c r="D109" s="4"/>
      <c r="E109" s="4" t="s">
        <v>101</v>
      </c>
      <c r="F109" s="7" t="s">
        <v>103</v>
      </c>
      <c r="G109" s="7"/>
      <c r="H109" s="27">
        <v>-8</v>
      </c>
      <c r="I109" s="26">
        <v>22.937557150147889</v>
      </c>
      <c r="J109" s="31">
        <f t="shared" si="1"/>
        <v>-183.50045720118311</v>
      </c>
    </row>
    <row r="110" spans="1:10" x14ac:dyDescent="0.3">
      <c r="A110" s="6" t="s">
        <v>109</v>
      </c>
      <c r="B110" s="4" t="s">
        <v>100</v>
      </c>
      <c r="C110" s="4"/>
      <c r="D110" s="4"/>
      <c r="E110" s="4" t="s">
        <v>100</v>
      </c>
      <c r="F110" s="7" t="s">
        <v>103</v>
      </c>
      <c r="G110" s="7"/>
      <c r="H110" s="27">
        <v>-8</v>
      </c>
      <c r="I110" s="26">
        <v>0.85274081746906316</v>
      </c>
      <c r="J110" s="31">
        <f t="shared" si="1"/>
        <v>-6.8219265397525053</v>
      </c>
    </row>
    <row r="111" spans="1:10" x14ac:dyDescent="0.3">
      <c r="A111" s="6" t="s">
        <v>108</v>
      </c>
      <c r="B111" s="4" t="s">
        <v>98</v>
      </c>
      <c r="C111" s="4" t="s">
        <v>236</v>
      </c>
      <c r="D111" s="4" t="s">
        <v>99</v>
      </c>
      <c r="E111" s="4" t="s">
        <v>285</v>
      </c>
      <c r="F111" s="7" t="s">
        <v>103</v>
      </c>
      <c r="G111" s="7"/>
      <c r="H111" s="27">
        <v>223.43301099578699</v>
      </c>
      <c r="I111" s="26">
        <v>33.21659972002012</v>
      </c>
      <c r="J111" s="31">
        <f t="shared" si="1"/>
        <v>7421.6848904859107</v>
      </c>
    </row>
    <row r="112" spans="1:10" x14ac:dyDescent="0.3">
      <c r="A112" s="6" t="s">
        <v>108</v>
      </c>
      <c r="B112" s="4" t="s">
        <v>98</v>
      </c>
      <c r="C112" s="4" t="s">
        <v>237</v>
      </c>
      <c r="D112" s="4" t="s">
        <v>99</v>
      </c>
      <c r="E112" s="4" t="s">
        <v>285</v>
      </c>
      <c r="F112" s="7" t="s">
        <v>103</v>
      </c>
      <c r="G112" s="7"/>
      <c r="H112" s="27">
        <v>194.68071975748379</v>
      </c>
      <c r="I112" s="26">
        <v>11.1945518069135</v>
      </c>
      <c r="J112" s="31">
        <f t="shared" si="1"/>
        <v>2179.3634031323609</v>
      </c>
    </row>
    <row r="113" spans="1:10" x14ac:dyDescent="0.3">
      <c r="A113" s="6" t="s">
        <v>108</v>
      </c>
      <c r="B113" s="4" t="s">
        <v>98</v>
      </c>
      <c r="C113" s="4" t="s">
        <v>242</v>
      </c>
      <c r="D113" s="4" t="s">
        <v>99</v>
      </c>
      <c r="E113" s="4" t="s">
        <v>285</v>
      </c>
      <c r="F113" s="7" t="s">
        <v>103</v>
      </c>
      <c r="G113" s="7"/>
      <c r="H113" s="27">
        <v>310.82973248444182</v>
      </c>
      <c r="I113" s="26">
        <v>5.9493920659622876</v>
      </c>
      <c r="J113" s="31">
        <f t="shared" si="1"/>
        <v>1849.2479443081186</v>
      </c>
    </row>
    <row r="114" spans="1:10" x14ac:dyDescent="0.3">
      <c r="A114" s="6" t="s">
        <v>108</v>
      </c>
      <c r="B114" s="4" t="s">
        <v>98</v>
      </c>
      <c r="C114" s="4" t="s">
        <v>243</v>
      </c>
      <c r="D114" s="4" t="s">
        <v>99</v>
      </c>
      <c r="E114" s="4" t="s">
        <v>286</v>
      </c>
      <c r="F114" s="7" t="s">
        <v>103</v>
      </c>
      <c r="G114" s="7"/>
      <c r="H114" s="27">
        <v>240.71159187391891</v>
      </c>
      <c r="I114" s="26">
        <v>5.0625073216937357</v>
      </c>
      <c r="J114" s="31">
        <f t="shared" si="1"/>
        <v>1218.6041962782688</v>
      </c>
    </row>
    <row r="115" spans="1:10" x14ac:dyDescent="0.3">
      <c r="A115" s="6" t="s">
        <v>108</v>
      </c>
      <c r="B115" s="4" t="s">
        <v>98</v>
      </c>
      <c r="C115" s="4" t="s">
        <v>238</v>
      </c>
      <c r="D115" s="4" t="s">
        <v>99</v>
      </c>
      <c r="E115" s="4" t="s">
        <v>285</v>
      </c>
      <c r="F115" s="7" t="s">
        <v>103</v>
      </c>
      <c r="G115" s="7"/>
      <c r="H115" s="27">
        <v>68.935726003282767</v>
      </c>
      <c r="I115" s="26">
        <v>9.2848436531267584</v>
      </c>
      <c r="J115" s="31">
        <f t="shared" si="1"/>
        <v>640.05743805526527</v>
      </c>
    </row>
    <row r="116" spans="1:10" x14ac:dyDescent="0.3">
      <c r="A116" s="6" t="s">
        <v>108</v>
      </c>
      <c r="B116" s="4" t="s">
        <v>98</v>
      </c>
      <c r="C116" s="4" t="s">
        <v>244</v>
      </c>
      <c r="D116" s="4" t="s">
        <v>99</v>
      </c>
      <c r="E116" s="4" t="s">
        <v>285</v>
      </c>
      <c r="F116" s="7" t="s">
        <v>103</v>
      </c>
      <c r="G116" s="7"/>
      <c r="H116" s="27">
        <v>195.68757361033872</v>
      </c>
      <c r="I116" s="26">
        <v>2.3143236703030374</v>
      </c>
      <c r="J116" s="31">
        <f t="shared" si="1"/>
        <v>452.88438359057488</v>
      </c>
    </row>
    <row r="117" spans="1:10" x14ac:dyDescent="0.3">
      <c r="A117" s="6" t="s">
        <v>108</v>
      </c>
      <c r="B117" s="4" t="s">
        <v>98</v>
      </c>
      <c r="C117" s="4" t="s">
        <v>245</v>
      </c>
      <c r="D117" s="4" t="s">
        <v>99</v>
      </c>
      <c r="E117" s="4" t="s">
        <v>172</v>
      </c>
      <c r="F117" s="7" t="s">
        <v>103</v>
      </c>
      <c r="G117" s="7"/>
      <c r="H117" s="27">
        <v>143.89536875450713</v>
      </c>
      <c r="I117" s="26">
        <v>1.8730317831295455</v>
      </c>
      <c r="J117" s="31">
        <f t="shared" si="1"/>
        <v>269.52059912233801</v>
      </c>
    </row>
    <row r="118" spans="1:10" x14ac:dyDescent="0.3">
      <c r="A118" s="6" t="s">
        <v>108</v>
      </c>
      <c r="B118" s="4" t="s">
        <v>98</v>
      </c>
      <c r="C118" s="4" t="s">
        <v>240</v>
      </c>
      <c r="D118" s="4" t="s">
        <v>99</v>
      </c>
      <c r="E118" s="4" t="s">
        <v>287</v>
      </c>
      <c r="F118" s="7" t="s">
        <v>103</v>
      </c>
      <c r="G118" s="7"/>
      <c r="H118" s="27">
        <v>47.17380640892582</v>
      </c>
      <c r="I118" s="26">
        <v>1.4006260358088716</v>
      </c>
      <c r="J118" s="31">
        <f t="shared" si="1"/>
        <v>66.072861464548907</v>
      </c>
    </row>
    <row r="119" spans="1:10" x14ac:dyDescent="0.3">
      <c r="A119" s="6" t="s">
        <v>108</v>
      </c>
      <c r="B119" s="4" t="s">
        <v>98</v>
      </c>
      <c r="C119" s="4" t="s">
        <v>241</v>
      </c>
      <c r="D119" s="4" t="s">
        <v>99</v>
      </c>
      <c r="E119" s="4" t="s">
        <v>285</v>
      </c>
      <c r="F119" s="7" t="s">
        <v>103</v>
      </c>
      <c r="G119" s="7"/>
      <c r="H119" s="27">
        <v>-17.536886065423797</v>
      </c>
      <c r="I119" s="26">
        <v>8.7343810541112195</v>
      </c>
      <c r="J119" s="31">
        <f t="shared" si="1"/>
        <v>-153.17384539794466</v>
      </c>
    </row>
    <row r="120" spans="1:10" x14ac:dyDescent="0.3">
      <c r="A120" s="6" t="s">
        <v>108</v>
      </c>
      <c r="B120" s="4" t="s">
        <v>98</v>
      </c>
      <c r="C120" s="4" t="s">
        <v>239</v>
      </c>
      <c r="D120" s="4" t="s">
        <v>246</v>
      </c>
      <c r="E120" s="4" t="s">
        <v>299</v>
      </c>
      <c r="F120" s="7" t="s">
        <v>103</v>
      </c>
      <c r="G120" s="7"/>
      <c r="H120" s="27">
        <v>-1008.0667830139784</v>
      </c>
      <c r="I120" s="26">
        <v>1.3147361102509967</v>
      </c>
      <c r="J120" s="31">
        <f t="shared" si="1"/>
        <v>-1325.3418011730334</v>
      </c>
    </row>
    <row r="121" spans="1:10" x14ac:dyDescent="0.3">
      <c r="A121" s="6" t="s">
        <v>108</v>
      </c>
      <c r="B121" s="4" t="s">
        <v>90</v>
      </c>
      <c r="C121" s="4" t="s">
        <v>217</v>
      </c>
      <c r="D121" s="4"/>
      <c r="E121" s="4" t="s">
        <v>217</v>
      </c>
      <c r="F121" s="7" t="s">
        <v>103</v>
      </c>
      <c r="G121" s="7"/>
      <c r="H121" s="27">
        <v>194.68071975748379</v>
      </c>
      <c r="I121" s="26">
        <v>4.3266447429859447</v>
      </c>
      <c r="J121" s="31">
        <f t="shared" si="1"/>
        <v>842.31431269943721</v>
      </c>
    </row>
    <row r="122" spans="1:10" x14ac:dyDescent="0.3">
      <c r="A122" s="6" t="s">
        <v>108</v>
      </c>
      <c r="B122" s="4" t="s">
        <v>90</v>
      </c>
      <c r="C122" s="4" t="s">
        <v>96</v>
      </c>
      <c r="D122" s="4"/>
      <c r="E122" s="4" t="s">
        <v>97</v>
      </c>
      <c r="F122" s="7" t="s">
        <v>103</v>
      </c>
      <c r="G122" s="7"/>
      <c r="H122" s="27">
        <v>188.9920103882985</v>
      </c>
      <c r="I122" s="26">
        <v>3.9273202697818785</v>
      </c>
      <c r="J122" s="31">
        <f t="shared" si="1"/>
        <v>742.232153224792</v>
      </c>
    </row>
    <row r="123" spans="1:10" x14ac:dyDescent="0.3">
      <c r="A123" s="6" t="s">
        <v>108</v>
      </c>
      <c r="B123" s="4" t="s">
        <v>90</v>
      </c>
      <c r="C123" s="4" t="s">
        <v>218</v>
      </c>
      <c r="D123" s="4"/>
      <c r="E123" s="4" t="s">
        <v>217</v>
      </c>
      <c r="F123" s="7" t="s">
        <v>103</v>
      </c>
      <c r="G123" s="7"/>
      <c r="H123" s="27">
        <v>143.89536875450713</v>
      </c>
      <c r="I123" s="26">
        <v>2.2848169465225263</v>
      </c>
      <c r="J123" s="31">
        <f t="shared" si="1"/>
        <v>328.77457705640592</v>
      </c>
    </row>
    <row r="124" spans="1:10" x14ac:dyDescent="0.3">
      <c r="A124" s="85" t="s">
        <v>108</v>
      </c>
      <c r="B124" s="23" t="s">
        <v>90</v>
      </c>
      <c r="C124" s="23"/>
      <c r="D124" s="4"/>
      <c r="E124" s="23" t="s">
        <v>248</v>
      </c>
      <c r="F124" s="23" t="s">
        <v>103</v>
      </c>
      <c r="G124" s="23"/>
      <c r="H124" s="86">
        <v>22.063579658902924</v>
      </c>
      <c r="I124" s="89">
        <v>9.3811475070053376</v>
      </c>
      <c r="J124" s="31">
        <f t="shared" si="1"/>
        <v>206.98169531273084</v>
      </c>
    </row>
    <row r="125" spans="1:10" x14ac:dyDescent="0.3">
      <c r="A125" s="6" t="s">
        <v>108</v>
      </c>
      <c r="B125" s="4" t="s">
        <v>90</v>
      </c>
      <c r="C125" s="4" t="s">
        <v>94</v>
      </c>
      <c r="D125" s="4"/>
      <c r="E125" s="4" t="s">
        <v>94</v>
      </c>
      <c r="F125" s="7" t="s">
        <v>103</v>
      </c>
      <c r="G125" s="7"/>
      <c r="H125" s="27">
        <v>-199.97480318452915</v>
      </c>
      <c r="I125" s="26">
        <v>0.34523801988740704</v>
      </c>
      <c r="J125" s="31">
        <f t="shared" si="1"/>
        <v>-69.038905078800781</v>
      </c>
    </row>
    <row r="126" spans="1:10" x14ac:dyDescent="0.3">
      <c r="A126" s="6" t="s">
        <v>108</v>
      </c>
      <c r="B126" s="4" t="s">
        <v>13</v>
      </c>
      <c r="C126" s="4"/>
      <c r="D126" s="4"/>
      <c r="E126" s="4"/>
      <c r="F126" s="7" t="s">
        <v>103</v>
      </c>
      <c r="G126" s="4" t="s">
        <v>214</v>
      </c>
      <c r="H126" s="27">
        <v>50</v>
      </c>
      <c r="I126" s="26">
        <v>0.24815065509799306</v>
      </c>
      <c r="J126" s="31">
        <f t="shared" si="1"/>
        <v>12.407532754899652</v>
      </c>
    </row>
    <row r="127" spans="1:10" x14ac:dyDescent="0.3">
      <c r="A127" s="6" t="s">
        <v>117</v>
      </c>
      <c r="B127" s="4" t="s">
        <v>7</v>
      </c>
      <c r="C127" s="4" t="s">
        <v>8</v>
      </c>
      <c r="D127" s="4"/>
      <c r="E127" s="4" t="s">
        <v>174</v>
      </c>
      <c r="F127" s="7" t="s">
        <v>103</v>
      </c>
      <c r="G127" s="7" t="s">
        <v>175</v>
      </c>
      <c r="H127" s="27">
        <v>0</v>
      </c>
      <c r="I127" s="26">
        <v>0.97310870050379905</v>
      </c>
      <c r="J127" s="31">
        <f t="shared" si="1"/>
        <v>0</v>
      </c>
    </row>
    <row r="128" spans="1:10" x14ac:dyDescent="0.3">
      <c r="A128" s="6" t="s">
        <v>117</v>
      </c>
      <c r="B128" s="4" t="s">
        <v>14</v>
      </c>
      <c r="C128" s="4"/>
      <c r="D128" s="4"/>
      <c r="E128" s="4"/>
      <c r="F128" s="7" t="s">
        <v>103</v>
      </c>
      <c r="G128" s="4" t="s">
        <v>233</v>
      </c>
      <c r="H128" s="27">
        <v>124</v>
      </c>
      <c r="I128" s="26">
        <v>2.8302158918011622</v>
      </c>
      <c r="J128" s="31">
        <f t="shared" si="1"/>
        <v>350.94677058334412</v>
      </c>
    </row>
    <row r="129" spans="1:10" x14ac:dyDescent="0.3">
      <c r="A129" s="6" t="s">
        <v>117</v>
      </c>
      <c r="B129" s="4" t="s">
        <v>10</v>
      </c>
      <c r="C129" s="4" t="s">
        <v>11</v>
      </c>
      <c r="D129" s="4"/>
      <c r="E129" s="4"/>
      <c r="F129" s="7" t="s">
        <v>103</v>
      </c>
      <c r="G129" s="4" t="s">
        <v>232</v>
      </c>
      <c r="H129" s="27">
        <v>300</v>
      </c>
      <c r="I129" s="26">
        <v>1</v>
      </c>
      <c r="J129" s="31">
        <f t="shared" si="1"/>
        <v>300</v>
      </c>
    </row>
    <row r="130" spans="1:10" x14ac:dyDescent="0.3">
      <c r="A130" s="6" t="s">
        <v>117</v>
      </c>
      <c r="B130" s="4" t="s">
        <v>215</v>
      </c>
      <c r="C130" s="4" t="s">
        <v>216</v>
      </c>
      <c r="D130" s="4"/>
      <c r="E130" s="4"/>
      <c r="F130" s="7" t="s">
        <v>103</v>
      </c>
      <c r="G130" s="4" t="s">
        <v>231</v>
      </c>
      <c r="H130" s="27">
        <v>50</v>
      </c>
      <c r="I130" s="26">
        <v>1.1816697861809193</v>
      </c>
      <c r="J130" s="31">
        <f t="shared" si="1"/>
        <v>59.083489309045966</v>
      </c>
    </row>
    <row r="131" spans="1:10" s="4" customFormat="1" x14ac:dyDescent="0.3">
      <c r="A131" s="6" t="s">
        <v>117</v>
      </c>
      <c r="B131" s="4" t="s">
        <v>12</v>
      </c>
      <c r="F131" s="7" t="s">
        <v>103</v>
      </c>
      <c r="G131" s="4" t="s">
        <v>178</v>
      </c>
      <c r="H131" s="27">
        <v>158.29535475648754</v>
      </c>
      <c r="I131" s="26">
        <v>49.260463011518617</v>
      </c>
      <c r="J131" s="31">
        <f t="shared" si="1"/>
        <v>7797.7024678771722</v>
      </c>
    </row>
    <row r="132" spans="1:10" x14ac:dyDescent="0.3">
      <c r="A132" s="6" t="s">
        <v>0</v>
      </c>
      <c r="B132" s="4" t="s">
        <v>55</v>
      </c>
      <c r="C132" s="4" t="s">
        <v>55</v>
      </c>
      <c r="D132" s="4"/>
      <c r="E132" s="4" t="s">
        <v>277</v>
      </c>
      <c r="F132" s="4" t="s">
        <v>103</v>
      </c>
      <c r="G132" s="4"/>
      <c r="H132" s="27">
        <v>10.454033844475592</v>
      </c>
      <c r="I132" s="26">
        <v>0.75261986489990906</v>
      </c>
      <c r="J132" s="31">
        <f t="shared" si="1"/>
        <v>7.8679135396882973</v>
      </c>
    </row>
    <row r="133" spans="1:10" x14ac:dyDescent="0.3">
      <c r="A133" s="6" t="s">
        <v>0</v>
      </c>
      <c r="B133" s="4" t="s">
        <v>276</v>
      </c>
      <c r="C133" s="4" t="s">
        <v>276</v>
      </c>
      <c r="D133" s="4"/>
      <c r="E133" s="4" t="s">
        <v>277</v>
      </c>
      <c r="F133" s="4" t="s">
        <v>103</v>
      </c>
      <c r="G133" s="4"/>
      <c r="H133" s="27">
        <v>0</v>
      </c>
      <c r="I133" s="26">
        <v>-2.7502301022808873E-2</v>
      </c>
      <c r="J133" s="31">
        <f t="shared" si="1"/>
        <v>0</v>
      </c>
    </row>
    <row r="134" spans="1:10" x14ac:dyDescent="0.3">
      <c r="A134" s="6" t="s">
        <v>0</v>
      </c>
      <c r="B134" s="4" t="s">
        <v>275</v>
      </c>
      <c r="C134" s="4" t="s">
        <v>275</v>
      </c>
      <c r="D134" s="4"/>
      <c r="E134" s="4" t="s">
        <v>277</v>
      </c>
      <c r="F134" s="4" t="s">
        <v>103</v>
      </c>
      <c r="G134" s="4"/>
      <c r="H134" s="27">
        <v>0</v>
      </c>
      <c r="I134" s="26">
        <v>-1.6449518586047346E-2</v>
      </c>
      <c r="J134" s="31">
        <f t="shared" si="1"/>
        <v>0</v>
      </c>
    </row>
    <row r="135" spans="1:10" x14ac:dyDescent="0.3">
      <c r="A135" s="6" t="s">
        <v>0</v>
      </c>
      <c r="B135" s="4" t="s">
        <v>51</v>
      </c>
      <c r="C135" s="4" t="s">
        <v>264</v>
      </c>
      <c r="D135" s="4"/>
      <c r="E135" s="4" t="s">
        <v>277</v>
      </c>
      <c r="F135" s="4" t="s">
        <v>103</v>
      </c>
      <c r="G135" s="4"/>
      <c r="H135" s="27">
        <v>0</v>
      </c>
      <c r="I135" s="26">
        <v>7.6395446227457323E-2</v>
      </c>
      <c r="J135" s="31">
        <f t="shared" ref="J135:J198" si="2">H135*I135</f>
        <v>0</v>
      </c>
    </row>
    <row r="136" spans="1:10" x14ac:dyDescent="0.3">
      <c r="A136" s="6" t="s">
        <v>0</v>
      </c>
      <c r="B136" s="4" t="s">
        <v>51</v>
      </c>
      <c r="C136" s="4" t="s">
        <v>265</v>
      </c>
      <c r="D136" s="4"/>
      <c r="E136" s="4" t="s">
        <v>277</v>
      </c>
      <c r="F136" s="4" t="s">
        <v>103</v>
      </c>
      <c r="G136" s="4"/>
      <c r="H136" s="27">
        <v>0</v>
      </c>
      <c r="I136" s="26">
        <v>0.11837579871517562</v>
      </c>
      <c r="J136" s="31">
        <f t="shared" si="2"/>
        <v>0</v>
      </c>
    </row>
    <row r="137" spans="1:10" x14ac:dyDescent="0.3">
      <c r="A137" s="6" t="s">
        <v>0</v>
      </c>
      <c r="B137" s="4" t="s">
        <v>51</v>
      </c>
      <c r="C137" s="4" t="s">
        <v>255</v>
      </c>
      <c r="D137" s="4"/>
      <c r="E137" s="4" t="s">
        <v>277</v>
      </c>
      <c r="F137" s="4" t="s">
        <v>103</v>
      </c>
      <c r="G137" s="4"/>
      <c r="H137" s="27">
        <v>-7.1063012444815694</v>
      </c>
      <c r="I137" s="26">
        <v>5.9916305750327015E-4</v>
      </c>
      <c r="J137" s="31">
        <f t="shared" si="2"/>
        <v>-4.2578331811828707E-3</v>
      </c>
    </row>
    <row r="138" spans="1:10" x14ac:dyDescent="0.3">
      <c r="A138" s="6" t="s">
        <v>0</v>
      </c>
      <c r="B138" s="4" t="s">
        <v>51</v>
      </c>
      <c r="C138" s="4" t="s">
        <v>254</v>
      </c>
      <c r="D138" s="4"/>
      <c r="E138" s="4" t="s">
        <v>277</v>
      </c>
      <c r="F138" s="4" t="s">
        <v>103</v>
      </c>
      <c r="G138" s="4"/>
      <c r="H138" s="27">
        <v>-7.1063012444815694</v>
      </c>
      <c r="I138" s="26">
        <v>3.7520098812310371E-3</v>
      </c>
      <c r="J138" s="31">
        <f t="shared" si="2"/>
        <v>-2.6662912488299266E-2</v>
      </c>
    </row>
    <row r="139" spans="1:10" x14ac:dyDescent="0.3">
      <c r="A139" s="6" t="s">
        <v>0</v>
      </c>
      <c r="B139" s="4" t="s">
        <v>51</v>
      </c>
      <c r="C139" s="4" t="s">
        <v>250</v>
      </c>
      <c r="D139" s="4"/>
      <c r="E139" s="4" t="s">
        <v>301</v>
      </c>
      <c r="F139" s="4" t="s">
        <v>103</v>
      </c>
      <c r="G139" s="4" t="s">
        <v>300</v>
      </c>
      <c r="H139" s="27">
        <v>-6.9883775219837814</v>
      </c>
      <c r="I139" s="26">
        <v>2.9807994772312277E-2</v>
      </c>
      <c r="J139" s="31">
        <f t="shared" si="2"/>
        <v>-0.20830952064223718</v>
      </c>
    </row>
    <row r="140" spans="1:10" x14ac:dyDescent="0.3">
      <c r="A140" s="6" t="s">
        <v>0</v>
      </c>
      <c r="B140" s="4" t="s">
        <v>51</v>
      </c>
      <c r="C140" s="4" t="s">
        <v>256</v>
      </c>
      <c r="D140" s="4"/>
      <c r="E140" s="4" t="s">
        <v>301</v>
      </c>
      <c r="F140" s="4" t="s">
        <v>103</v>
      </c>
      <c r="G140" s="4" t="s">
        <v>300</v>
      </c>
      <c r="H140" s="27">
        <v>-6.6953264778344224</v>
      </c>
      <c r="I140" s="26">
        <v>5.0594764899061652E-2</v>
      </c>
      <c r="J140" s="31">
        <f t="shared" si="2"/>
        <v>-0.33874846906849509</v>
      </c>
    </row>
    <row r="141" spans="1:10" x14ac:dyDescent="0.3">
      <c r="A141" s="6" t="s">
        <v>0</v>
      </c>
      <c r="B141" s="4" t="s">
        <v>51</v>
      </c>
      <c r="C141" s="4" t="s">
        <v>258</v>
      </c>
      <c r="D141" s="4"/>
      <c r="E141" s="4" t="s">
        <v>277</v>
      </c>
      <c r="F141" s="4" t="s">
        <v>103</v>
      </c>
      <c r="G141" s="4"/>
      <c r="H141" s="27">
        <v>-7.1063012444815694</v>
      </c>
      <c r="I141" s="26">
        <v>6.1785121068876299E-2</v>
      </c>
      <c r="J141" s="31">
        <f t="shared" si="2"/>
        <v>-0.43906368274220009</v>
      </c>
    </row>
    <row r="142" spans="1:10" x14ac:dyDescent="0.3">
      <c r="A142" s="6" t="s">
        <v>0</v>
      </c>
      <c r="B142" s="4" t="s">
        <v>51</v>
      </c>
      <c r="C142" s="4" t="s">
        <v>249</v>
      </c>
      <c r="D142" s="4"/>
      <c r="E142" s="4" t="s">
        <v>302</v>
      </c>
      <c r="F142" s="4" t="s">
        <v>103</v>
      </c>
      <c r="G142" s="4" t="s">
        <v>300</v>
      </c>
      <c r="H142" s="27">
        <v>-8.8644351862695903</v>
      </c>
      <c r="I142" s="26">
        <v>5.2621840088039107E-2</v>
      </c>
      <c r="J142" s="31">
        <f t="shared" si="2"/>
        <v>-0.46646289084266551</v>
      </c>
    </row>
    <row r="143" spans="1:10" x14ac:dyDescent="0.3">
      <c r="A143" s="6" t="s">
        <v>0</v>
      </c>
      <c r="B143" s="4" t="s">
        <v>51</v>
      </c>
      <c r="C143" s="4" t="s">
        <v>252</v>
      </c>
      <c r="D143" s="4"/>
      <c r="E143" s="4" t="s">
        <v>304</v>
      </c>
      <c r="F143" s="4" t="s">
        <v>103</v>
      </c>
      <c r="G143" s="4" t="s">
        <v>300</v>
      </c>
      <c r="H143" s="27">
        <v>-6.72892297707347</v>
      </c>
      <c r="I143" s="26">
        <v>0.24572749874967201</v>
      </c>
      <c r="J143" s="31">
        <f t="shared" si="2"/>
        <v>-1.6534814124354604</v>
      </c>
    </row>
    <row r="144" spans="1:10" x14ac:dyDescent="0.3">
      <c r="A144" s="6" t="s">
        <v>0</v>
      </c>
      <c r="B144" s="4" t="s">
        <v>51</v>
      </c>
      <c r="C144" s="4" t="s">
        <v>259</v>
      </c>
      <c r="D144" s="4"/>
      <c r="E144" s="4" t="s">
        <v>277</v>
      </c>
      <c r="F144" s="4" t="s">
        <v>103</v>
      </c>
      <c r="G144" s="4"/>
      <c r="H144" s="27">
        <v>-7.1063012444815694</v>
      </c>
      <c r="I144" s="26">
        <v>0.45368818333633432</v>
      </c>
      <c r="J144" s="31">
        <f t="shared" si="2"/>
        <v>-3.2240449018495752</v>
      </c>
    </row>
    <row r="145" spans="1:10" x14ac:dyDescent="0.3">
      <c r="A145" s="6" t="s">
        <v>0</v>
      </c>
      <c r="B145" s="4" t="s">
        <v>51</v>
      </c>
      <c r="C145" s="4" t="s">
        <v>251</v>
      </c>
      <c r="D145" s="4"/>
      <c r="E145" s="4" t="s">
        <v>301</v>
      </c>
      <c r="F145" s="4" t="s">
        <v>103</v>
      </c>
      <c r="G145" s="4" t="s">
        <v>300</v>
      </c>
      <c r="H145" s="27">
        <v>-6.2990727481236588</v>
      </c>
      <c r="I145" s="26">
        <v>0.53659452409606812</v>
      </c>
      <c r="J145" s="31">
        <f t="shared" si="2"/>
        <v>-3.3800479435259265</v>
      </c>
    </row>
    <row r="146" spans="1:10" x14ac:dyDescent="0.3">
      <c r="A146" s="6" t="s">
        <v>0</v>
      </c>
      <c r="B146" s="4" t="s">
        <v>51</v>
      </c>
      <c r="C146" s="4" t="s">
        <v>262</v>
      </c>
      <c r="D146" s="4"/>
      <c r="E146" s="4" t="s">
        <v>306</v>
      </c>
      <c r="F146" s="4" t="s">
        <v>103</v>
      </c>
      <c r="G146" s="4" t="s">
        <v>300</v>
      </c>
      <c r="H146" s="27">
        <v>-7.1063012444815703</v>
      </c>
      <c r="I146" s="26">
        <v>0.59639483180412989</v>
      </c>
      <c r="J146" s="31">
        <f t="shared" si="2"/>
        <v>-4.2381613354520651</v>
      </c>
    </row>
    <row r="147" spans="1:10" x14ac:dyDescent="0.3">
      <c r="A147" s="6" t="s">
        <v>0</v>
      </c>
      <c r="B147" s="4" t="s">
        <v>51</v>
      </c>
      <c r="C147" s="4" t="s">
        <v>260</v>
      </c>
      <c r="D147" s="4"/>
      <c r="E147" s="4" t="s">
        <v>305</v>
      </c>
      <c r="F147" s="4" t="s">
        <v>103</v>
      </c>
      <c r="G147" s="4" t="s">
        <v>300</v>
      </c>
      <c r="H147" s="27">
        <v>-10.518235852092678</v>
      </c>
      <c r="I147" s="26">
        <v>0.69980775705485609</v>
      </c>
      <c r="J147" s="31">
        <f t="shared" si="2"/>
        <v>-7.36074303982695</v>
      </c>
    </row>
    <row r="148" spans="1:10" x14ac:dyDescent="0.3">
      <c r="A148" s="6" t="s">
        <v>0</v>
      </c>
      <c r="B148" s="4" t="s">
        <v>51</v>
      </c>
      <c r="C148" s="4" t="s">
        <v>257</v>
      </c>
      <c r="D148" s="4"/>
      <c r="E148" s="4" t="s">
        <v>301</v>
      </c>
      <c r="F148" s="4" t="s">
        <v>103</v>
      </c>
      <c r="G148" s="4" t="s">
        <v>300</v>
      </c>
      <c r="H148" s="27">
        <v>-18.134241646723709</v>
      </c>
      <c r="I148" s="26">
        <v>0.93962594942019284</v>
      </c>
      <c r="J148" s="31">
        <f t="shared" si="2"/>
        <v>-17.039404024317967</v>
      </c>
    </row>
    <row r="149" spans="1:10" x14ac:dyDescent="0.3">
      <c r="A149" s="6" t="s">
        <v>0</v>
      </c>
      <c r="B149" s="4" t="s">
        <v>51</v>
      </c>
      <c r="C149" s="4" t="s">
        <v>263</v>
      </c>
      <c r="D149" s="4"/>
      <c r="E149" s="4" t="s">
        <v>306</v>
      </c>
      <c r="F149" s="4" t="s">
        <v>103</v>
      </c>
      <c r="G149" s="4" t="s">
        <v>300</v>
      </c>
      <c r="H149" s="27">
        <v>-7.1063012444815694</v>
      </c>
      <c r="I149" s="26">
        <v>2.9572775646104459</v>
      </c>
      <c r="J149" s="31">
        <f t="shared" si="2"/>
        <v>-21.015305237668635</v>
      </c>
    </row>
    <row r="150" spans="1:10" x14ac:dyDescent="0.3">
      <c r="A150" s="6" t="s">
        <v>0</v>
      </c>
      <c r="B150" s="4" t="s">
        <v>51</v>
      </c>
      <c r="C150" s="4" t="s">
        <v>261</v>
      </c>
      <c r="D150" s="4"/>
      <c r="E150" s="4" t="s">
        <v>305</v>
      </c>
      <c r="F150" s="4" t="s">
        <v>103</v>
      </c>
      <c r="G150" s="4" t="s">
        <v>300</v>
      </c>
      <c r="H150" s="27">
        <v>-10.693656280667573</v>
      </c>
      <c r="I150" s="26">
        <v>2.0378067818010548</v>
      </c>
      <c r="J150" s="31">
        <f t="shared" si="2"/>
        <v>-21.791605290993825</v>
      </c>
    </row>
    <row r="151" spans="1:10" x14ac:dyDescent="0.3">
      <c r="A151" s="6" t="s">
        <v>0</v>
      </c>
      <c r="B151" s="4" t="s">
        <v>51</v>
      </c>
      <c r="C151" s="4" t="s">
        <v>253</v>
      </c>
      <c r="D151" s="4"/>
      <c r="E151" s="4" t="s">
        <v>304</v>
      </c>
      <c r="F151" s="4" t="s">
        <v>103</v>
      </c>
      <c r="G151" s="4" t="s">
        <v>300</v>
      </c>
      <c r="H151" s="27">
        <v>-15.8417359336076</v>
      </c>
      <c r="I151" s="26">
        <v>2.3956221477020834</v>
      </c>
      <c r="J151" s="31">
        <f t="shared" si="2"/>
        <v>-37.950813460598305</v>
      </c>
    </row>
    <row r="152" spans="1:10" x14ac:dyDescent="0.3">
      <c r="A152" s="6" t="s">
        <v>0</v>
      </c>
      <c r="B152" s="4" t="s">
        <v>274</v>
      </c>
      <c r="C152" s="4" t="s">
        <v>274</v>
      </c>
      <c r="D152" s="4"/>
      <c r="E152" s="4" t="s">
        <v>277</v>
      </c>
      <c r="F152" s="4" t="s">
        <v>103</v>
      </c>
      <c r="G152" s="4"/>
      <c r="H152" s="27">
        <v>10.454033844475592</v>
      </c>
      <c r="I152" s="26">
        <v>3.1322360912609495E-2</v>
      </c>
      <c r="J152" s="31">
        <f t="shared" si="2"/>
        <v>0.32744502106929907</v>
      </c>
    </row>
    <row r="153" spans="1:10" x14ac:dyDescent="0.3">
      <c r="A153" s="6" t="s">
        <v>0</v>
      </c>
      <c r="B153" s="4" t="s">
        <v>54</v>
      </c>
      <c r="C153" s="4" t="s">
        <v>54</v>
      </c>
      <c r="D153" s="4"/>
      <c r="E153" s="4" t="s">
        <v>303</v>
      </c>
      <c r="F153" s="4" t="s">
        <v>103</v>
      </c>
      <c r="G153" s="4" t="s">
        <v>300</v>
      </c>
      <c r="H153" s="27">
        <v>3.3971792207227258</v>
      </c>
      <c r="I153" s="26">
        <v>0.99548209053009618</v>
      </c>
      <c r="J153" s="31">
        <f t="shared" si="2"/>
        <v>3.3818310725504621</v>
      </c>
    </row>
    <row r="154" spans="1:10" x14ac:dyDescent="0.3">
      <c r="A154" s="6" t="s">
        <v>0</v>
      </c>
      <c r="B154" s="4" t="s">
        <v>273</v>
      </c>
      <c r="C154" s="4" t="s">
        <v>273</v>
      </c>
      <c r="D154" s="4"/>
      <c r="E154" s="4" t="s">
        <v>277</v>
      </c>
      <c r="F154" s="4" t="s">
        <v>103</v>
      </c>
      <c r="G154" s="4"/>
      <c r="H154" s="27">
        <v>0</v>
      </c>
      <c r="I154" s="26">
        <v>-1.8735881999999988E-2</v>
      </c>
      <c r="J154" s="31">
        <f t="shared" si="2"/>
        <v>0</v>
      </c>
    </row>
    <row r="155" spans="1:10" x14ac:dyDescent="0.3">
      <c r="A155" s="6" t="s">
        <v>0</v>
      </c>
      <c r="B155" s="4" t="s">
        <v>272</v>
      </c>
      <c r="C155" s="4" t="s">
        <v>272</v>
      </c>
      <c r="D155" s="4"/>
      <c r="E155" s="4" t="s">
        <v>277</v>
      </c>
      <c r="F155" s="4" t="s">
        <v>103</v>
      </c>
      <c r="G155" s="4"/>
      <c r="H155" s="27">
        <v>0</v>
      </c>
      <c r="I155" s="26">
        <v>-7.0600156604043618E-2</v>
      </c>
      <c r="J155" s="31">
        <f t="shared" si="2"/>
        <v>0</v>
      </c>
    </row>
    <row r="156" spans="1:10" x14ac:dyDescent="0.3">
      <c r="A156" s="6" t="s">
        <v>0</v>
      </c>
      <c r="B156" s="4" t="s">
        <v>53</v>
      </c>
      <c r="C156" s="4" t="s">
        <v>53</v>
      </c>
      <c r="D156" s="4"/>
      <c r="E156" s="4" t="s">
        <v>277</v>
      </c>
      <c r="F156" s="4" t="s">
        <v>103</v>
      </c>
      <c r="G156" s="4"/>
      <c r="H156" s="27">
        <v>10.454033844475592</v>
      </c>
      <c r="I156" s="26">
        <v>0.21155199867185889</v>
      </c>
      <c r="J156" s="31">
        <f t="shared" si="2"/>
        <v>2.2115717539820685</v>
      </c>
    </row>
    <row r="157" spans="1:10" x14ac:dyDescent="0.3">
      <c r="A157" s="6" t="s">
        <v>0</v>
      </c>
      <c r="B157" s="4" t="s">
        <v>52</v>
      </c>
      <c r="C157" s="4" t="s">
        <v>52</v>
      </c>
      <c r="D157" s="4"/>
      <c r="E157" s="4" t="s">
        <v>277</v>
      </c>
      <c r="F157" s="4" t="s">
        <v>103</v>
      </c>
      <c r="G157" s="4"/>
      <c r="H157" s="27">
        <v>10.454033844475592</v>
      </c>
      <c r="I157" s="26">
        <v>0.31965027641848975</v>
      </c>
      <c r="J157" s="31">
        <f t="shared" si="2"/>
        <v>3.3416348080748701</v>
      </c>
    </row>
    <row r="158" spans="1:10" x14ac:dyDescent="0.3">
      <c r="A158" s="6" t="s">
        <v>0</v>
      </c>
      <c r="B158" s="4" t="s">
        <v>269</v>
      </c>
      <c r="C158" s="4" t="s">
        <v>270</v>
      </c>
      <c r="D158" s="4"/>
      <c r="E158" s="4" t="s">
        <v>277</v>
      </c>
      <c r="F158" s="4" t="s">
        <v>103</v>
      </c>
      <c r="G158" s="4"/>
      <c r="H158" s="27">
        <v>0</v>
      </c>
      <c r="I158" s="26">
        <v>0</v>
      </c>
      <c r="J158" s="31">
        <f t="shared" si="2"/>
        <v>0</v>
      </c>
    </row>
    <row r="159" spans="1:10" x14ac:dyDescent="0.3">
      <c r="A159" s="6" t="s">
        <v>0</v>
      </c>
      <c r="B159" s="4" t="s">
        <v>269</v>
      </c>
      <c r="C159" s="4" t="s">
        <v>271</v>
      </c>
      <c r="D159" s="4"/>
      <c r="E159" s="4" t="s">
        <v>277</v>
      </c>
      <c r="F159" s="4" t="s">
        <v>103</v>
      </c>
      <c r="G159" s="4"/>
      <c r="H159" s="27">
        <v>0</v>
      </c>
      <c r="I159" s="26">
        <v>0</v>
      </c>
      <c r="J159" s="31">
        <f t="shared" si="2"/>
        <v>0</v>
      </c>
    </row>
    <row r="160" spans="1:10" x14ac:dyDescent="0.3">
      <c r="A160" s="6" t="s">
        <v>0</v>
      </c>
      <c r="B160" s="4" t="s">
        <v>268</v>
      </c>
      <c r="C160" s="4" t="s">
        <v>268</v>
      </c>
      <c r="D160" s="4"/>
      <c r="E160" s="4" t="s">
        <v>277</v>
      </c>
      <c r="F160" s="4" t="s">
        <v>103</v>
      </c>
      <c r="G160" s="4"/>
      <c r="H160" s="27">
        <v>0</v>
      </c>
      <c r="I160" s="26">
        <v>0</v>
      </c>
      <c r="J160" s="31">
        <f t="shared" si="2"/>
        <v>0</v>
      </c>
    </row>
    <row r="161" spans="1:10" x14ac:dyDescent="0.3">
      <c r="A161" s="6" t="s">
        <v>0</v>
      </c>
      <c r="B161" s="4" t="s">
        <v>266</v>
      </c>
      <c r="C161" s="4" t="s">
        <v>267</v>
      </c>
      <c r="D161" s="4"/>
      <c r="E161" s="4" t="s">
        <v>277</v>
      </c>
      <c r="F161" s="4" t="s">
        <v>103</v>
      </c>
      <c r="G161" s="4"/>
      <c r="H161" s="27">
        <v>0</v>
      </c>
      <c r="I161" s="26">
        <v>-3.0042954522828662E-3</v>
      </c>
      <c r="J161" s="31">
        <f t="shared" si="2"/>
        <v>0</v>
      </c>
    </row>
    <row r="162" spans="1:10" x14ac:dyDescent="0.3">
      <c r="A162" s="6" t="s">
        <v>105</v>
      </c>
      <c r="B162" s="4" t="s">
        <v>183</v>
      </c>
      <c r="C162" s="4"/>
      <c r="D162" s="4"/>
      <c r="E162" s="4" t="s">
        <v>289</v>
      </c>
      <c r="F162" s="4" t="s">
        <v>103</v>
      </c>
      <c r="G162" s="4"/>
      <c r="H162" s="27">
        <v>118.87543002799926</v>
      </c>
      <c r="I162" s="26">
        <v>22.092790027781145</v>
      </c>
      <c r="J162" s="31">
        <f t="shared" si="2"/>
        <v>2626.2899150707772</v>
      </c>
    </row>
    <row r="163" spans="1:10" x14ac:dyDescent="0.3">
      <c r="A163" s="6" t="s">
        <v>105</v>
      </c>
      <c r="B163" s="4" t="s">
        <v>21</v>
      </c>
      <c r="C163" s="4"/>
      <c r="D163" s="4"/>
      <c r="E163" s="4" t="s">
        <v>288</v>
      </c>
      <c r="F163" s="4" t="s">
        <v>103</v>
      </c>
      <c r="G163" s="4"/>
      <c r="H163" s="27">
        <v>131.54641588420603</v>
      </c>
      <c r="I163" s="26">
        <v>9.5085434156454003</v>
      </c>
      <c r="J163" s="31">
        <f t="shared" si="2"/>
        <v>1250.8148066075187</v>
      </c>
    </row>
    <row r="164" spans="1:10" x14ac:dyDescent="0.3">
      <c r="A164" s="6" t="s">
        <v>105</v>
      </c>
      <c r="B164" s="4" t="s">
        <v>188</v>
      </c>
      <c r="C164" s="4"/>
      <c r="D164" s="4"/>
      <c r="E164" s="4" t="s">
        <v>197</v>
      </c>
      <c r="F164" s="4" t="s">
        <v>103</v>
      </c>
      <c r="G164" s="4"/>
      <c r="H164" s="27">
        <v>113.02119880332958</v>
      </c>
      <c r="I164" s="26">
        <v>2.7686088588461581</v>
      </c>
      <c r="J164" s="31">
        <f t="shared" si="2"/>
        <v>312.91149224431109</v>
      </c>
    </row>
    <row r="165" spans="1:10" x14ac:dyDescent="0.3">
      <c r="A165" s="6" t="s">
        <v>105</v>
      </c>
      <c r="B165" s="4" t="s">
        <v>182</v>
      </c>
      <c r="C165" s="4"/>
      <c r="D165" s="4"/>
      <c r="E165" s="4" t="s">
        <v>193</v>
      </c>
      <c r="F165" s="4" t="s">
        <v>103</v>
      </c>
      <c r="G165" s="4"/>
      <c r="H165" s="27">
        <v>113.19691432868339</v>
      </c>
      <c r="I165" s="26">
        <v>1.2587605666589503</v>
      </c>
      <c r="J165" s="31">
        <f t="shared" si="2"/>
        <v>142.48781202441816</v>
      </c>
    </row>
    <row r="166" spans="1:10" x14ac:dyDescent="0.3">
      <c r="A166" s="6" t="s">
        <v>105</v>
      </c>
      <c r="B166" s="4" t="s">
        <v>184</v>
      </c>
      <c r="C166" s="4"/>
      <c r="D166" s="4"/>
      <c r="E166" s="4" t="s">
        <v>194</v>
      </c>
      <c r="F166" s="4" t="s">
        <v>103</v>
      </c>
      <c r="G166" s="4"/>
      <c r="H166" s="27">
        <v>101.94888979478711</v>
      </c>
      <c r="I166" s="26">
        <v>4.325406647207978</v>
      </c>
      <c r="J166" s="31">
        <f t="shared" si="2"/>
        <v>440.97040559384573</v>
      </c>
    </row>
    <row r="167" spans="1:10" x14ac:dyDescent="0.3">
      <c r="A167" s="6" t="s">
        <v>105</v>
      </c>
      <c r="B167" s="4" t="s">
        <v>203</v>
      </c>
      <c r="C167" s="4"/>
      <c r="D167" s="4"/>
      <c r="E167" s="4" t="s">
        <v>202</v>
      </c>
      <c r="F167" s="4" t="s">
        <v>103</v>
      </c>
      <c r="G167" s="4"/>
      <c r="H167" s="27">
        <v>-126.5156756357091</v>
      </c>
      <c r="I167" s="26">
        <v>5.9512911677627088E-2</v>
      </c>
      <c r="J167" s="31">
        <f t="shared" si="2"/>
        <v>-7.529316229943273</v>
      </c>
    </row>
    <row r="168" spans="1:10" x14ac:dyDescent="0.3">
      <c r="A168" s="6" t="s">
        <v>105</v>
      </c>
      <c r="B168" s="4" t="s">
        <v>185</v>
      </c>
      <c r="C168" s="4"/>
      <c r="D168" s="4"/>
      <c r="E168" s="4" t="s">
        <v>288</v>
      </c>
      <c r="F168" s="4" t="s">
        <v>103</v>
      </c>
      <c r="G168" s="4"/>
      <c r="H168" s="27">
        <v>101.75757219551116</v>
      </c>
      <c r="I168" s="26">
        <v>10.772692866674383</v>
      </c>
      <c r="J168" s="31">
        <f t="shared" si="2"/>
        <v>1096.2030721206866</v>
      </c>
    </row>
    <row r="169" spans="1:10" x14ac:dyDescent="0.3">
      <c r="A169" s="6" t="s">
        <v>105</v>
      </c>
      <c r="B169" s="4" t="s">
        <v>187</v>
      </c>
      <c r="C169" s="4"/>
      <c r="D169" s="4"/>
      <c r="E169" s="4" t="s">
        <v>196</v>
      </c>
      <c r="F169" s="4" t="s">
        <v>103</v>
      </c>
      <c r="G169" s="4"/>
      <c r="H169" s="27">
        <v>31.726136487373218</v>
      </c>
      <c r="I169" s="26">
        <v>1.56015469504278</v>
      </c>
      <c r="J169" s="31">
        <f t="shared" si="2"/>
        <v>49.497680796343381</v>
      </c>
    </row>
    <row r="170" spans="1:10" x14ac:dyDescent="0.3">
      <c r="A170" s="6" t="s">
        <v>105</v>
      </c>
      <c r="B170" s="4" t="s">
        <v>186</v>
      </c>
      <c r="C170" s="4"/>
      <c r="D170" s="4"/>
      <c r="E170" s="4" t="s">
        <v>195</v>
      </c>
      <c r="F170" s="4" t="s">
        <v>103</v>
      </c>
      <c r="G170" s="4"/>
      <c r="H170" s="27">
        <v>291.29235406051015</v>
      </c>
      <c r="I170" s="26">
        <v>4.3009776830393438</v>
      </c>
      <c r="J170" s="31">
        <f t="shared" si="2"/>
        <v>1252.8419140542492</v>
      </c>
    </row>
    <row r="171" spans="1:10" x14ac:dyDescent="0.3">
      <c r="A171" s="6" t="s">
        <v>105</v>
      </c>
      <c r="B171" s="4" t="s">
        <v>19</v>
      </c>
      <c r="C171" s="4"/>
      <c r="D171" s="4"/>
      <c r="E171" s="4" t="s">
        <v>288</v>
      </c>
      <c r="F171" s="4" t="s">
        <v>103</v>
      </c>
      <c r="G171" s="4"/>
      <c r="H171" s="27">
        <v>94.354521361104261</v>
      </c>
      <c r="I171" s="26">
        <v>5.9329932021171272</v>
      </c>
      <c r="J171" s="31">
        <f t="shared" si="2"/>
        <v>559.80473382444688</v>
      </c>
    </row>
    <row r="172" spans="1:10" x14ac:dyDescent="0.3">
      <c r="A172" s="6" t="s">
        <v>105</v>
      </c>
      <c r="B172" s="4" t="s">
        <v>13</v>
      </c>
      <c r="C172" s="4"/>
      <c r="D172" s="4"/>
      <c r="E172" s="4"/>
      <c r="F172" s="4" t="s">
        <v>103</v>
      </c>
      <c r="G172" s="4" t="s">
        <v>213</v>
      </c>
      <c r="H172" s="27">
        <v>50</v>
      </c>
      <c r="I172" s="26">
        <v>0.93351913108292628</v>
      </c>
      <c r="J172" s="31">
        <f t="shared" si="2"/>
        <v>46.67595655414631</v>
      </c>
    </row>
    <row r="173" spans="1:10" x14ac:dyDescent="0.3">
      <c r="A173" s="6" t="s">
        <v>105</v>
      </c>
      <c r="B173" s="4" t="s">
        <v>189</v>
      </c>
      <c r="C173" s="4"/>
      <c r="D173" s="4"/>
      <c r="E173" s="4" t="s">
        <v>288</v>
      </c>
      <c r="F173" s="4" t="s">
        <v>103</v>
      </c>
      <c r="G173" s="4"/>
      <c r="H173" s="27">
        <v>18.380476959039274</v>
      </c>
      <c r="I173" s="26">
        <v>1.1113113815831694</v>
      </c>
      <c r="J173" s="31">
        <f t="shared" si="2"/>
        <v>20.42643324350755</v>
      </c>
    </row>
    <row r="174" spans="1:10" x14ac:dyDescent="0.3">
      <c r="A174" s="6" t="s">
        <v>106</v>
      </c>
      <c r="B174" s="4" t="s">
        <v>62</v>
      </c>
      <c r="C174" s="4" t="s">
        <v>63</v>
      </c>
      <c r="D174" s="4" t="s">
        <v>63</v>
      </c>
      <c r="E174" s="4" t="s">
        <v>79</v>
      </c>
      <c r="F174" s="7" t="s">
        <v>103</v>
      </c>
      <c r="G174" s="7"/>
      <c r="H174" s="27">
        <v>-52</v>
      </c>
      <c r="I174" s="26">
        <v>1.4706436027563736</v>
      </c>
      <c r="J174" s="31">
        <f t="shared" si="2"/>
        <v>-76.473467343331436</v>
      </c>
    </row>
    <row r="175" spans="1:10" x14ac:dyDescent="0.3">
      <c r="A175" s="6" t="s">
        <v>106</v>
      </c>
      <c r="B175" s="4" t="s">
        <v>78</v>
      </c>
      <c r="C175" s="4" t="s">
        <v>61</v>
      </c>
      <c r="D175" s="4" t="s">
        <v>61</v>
      </c>
      <c r="E175" s="4" t="s">
        <v>61</v>
      </c>
      <c r="F175" s="7" t="s">
        <v>103</v>
      </c>
      <c r="G175" s="7"/>
      <c r="H175" s="27">
        <v>12</v>
      </c>
      <c r="I175" s="26">
        <v>12.834080946323258</v>
      </c>
      <c r="J175" s="31">
        <f t="shared" si="2"/>
        <v>154.00897135587911</v>
      </c>
    </row>
    <row r="176" spans="1:10" x14ac:dyDescent="0.3">
      <c r="A176" s="6" t="s">
        <v>106</v>
      </c>
      <c r="B176" s="4" t="s">
        <v>66</v>
      </c>
      <c r="C176" s="4" t="s">
        <v>66</v>
      </c>
      <c r="D176" s="4" t="s">
        <v>66</v>
      </c>
      <c r="E176" s="4" t="s">
        <v>80</v>
      </c>
      <c r="F176" s="7" t="s">
        <v>103</v>
      </c>
      <c r="G176" s="7"/>
      <c r="H176" s="27">
        <v>81</v>
      </c>
      <c r="I176" s="26">
        <v>5.5631254430645916</v>
      </c>
      <c r="J176" s="31">
        <f t="shared" si="2"/>
        <v>450.6131608882319</v>
      </c>
    </row>
    <row r="177" spans="1:10" x14ac:dyDescent="0.3">
      <c r="A177" s="6" t="s">
        <v>106</v>
      </c>
      <c r="B177" s="4" t="s">
        <v>69</v>
      </c>
      <c r="C177" s="4" t="s">
        <v>179</v>
      </c>
      <c r="D177" s="4" t="s">
        <v>73</v>
      </c>
      <c r="E177" s="4" t="s">
        <v>74</v>
      </c>
      <c r="F177" s="7" t="s">
        <v>103</v>
      </c>
      <c r="G177" s="7" t="s">
        <v>180</v>
      </c>
      <c r="H177" s="27">
        <v>1000</v>
      </c>
      <c r="I177" s="26">
        <v>1.4103114614169976</v>
      </c>
      <c r="J177" s="31">
        <f t="shared" si="2"/>
        <v>1410.3114614169976</v>
      </c>
    </row>
    <row r="178" spans="1:10" x14ac:dyDescent="0.3">
      <c r="A178" s="6" t="s">
        <v>106</v>
      </c>
      <c r="B178" s="4" t="s">
        <v>69</v>
      </c>
      <c r="C178" s="4" t="s">
        <v>179</v>
      </c>
      <c r="D178" s="4" t="s">
        <v>76</v>
      </c>
      <c r="E178" s="4" t="s">
        <v>77</v>
      </c>
      <c r="F178" s="7" t="s">
        <v>103</v>
      </c>
      <c r="G178" s="7" t="s">
        <v>210</v>
      </c>
      <c r="H178" s="27">
        <v>0</v>
      </c>
      <c r="I178" s="26">
        <v>0.71108659013950293</v>
      </c>
      <c r="J178" s="31">
        <f t="shared" si="2"/>
        <v>0</v>
      </c>
    </row>
    <row r="179" spans="1:10" x14ac:dyDescent="0.3">
      <c r="A179" s="6" t="s">
        <v>106</v>
      </c>
      <c r="B179" s="4" t="s">
        <v>69</v>
      </c>
      <c r="C179" s="4" t="s">
        <v>179</v>
      </c>
      <c r="D179" s="4" t="s">
        <v>70</v>
      </c>
      <c r="E179" s="4" t="s">
        <v>71</v>
      </c>
      <c r="F179" s="7" t="s">
        <v>103</v>
      </c>
      <c r="G179" s="7" t="s">
        <v>210</v>
      </c>
      <c r="H179" s="27">
        <v>0</v>
      </c>
      <c r="I179" s="26">
        <v>1.7989253023854168</v>
      </c>
      <c r="J179" s="31">
        <f t="shared" si="2"/>
        <v>0</v>
      </c>
    </row>
    <row r="180" spans="1:10" x14ac:dyDescent="0.3">
      <c r="A180" s="6" t="s">
        <v>106</v>
      </c>
      <c r="B180" s="4" t="s">
        <v>69</v>
      </c>
      <c r="C180" s="4" t="s">
        <v>179</v>
      </c>
      <c r="D180" s="4" t="s">
        <v>70</v>
      </c>
      <c r="E180" s="4" t="s">
        <v>72</v>
      </c>
      <c r="F180" s="7" t="s">
        <v>103</v>
      </c>
      <c r="G180" s="7" t="s">
        <v>210</v>
      </c>
      <c r="H180" s="27">
        <v>0</v>
      </c>
      <c r="I180" s="26">
        <v>1.3880307761167172</v>
      </c>
      <c r="J180" s="31">
        <f t="shared" si="2"/>
        <v>0</v>
      </c>
    </row>
    <row r="181" spans="1:10" x14ac:dyDescent="0.3">
      <c r="A181" s="6" t="s">
        <v>106</v>
      </c>
      <c r="B181" s="4" t="s">
        <v>69</v>
      </c>
      <c r="C181" s="4" t="s">
        <v>179</v>
      </c>
      <c r="D181" s="4" t="s">
        <v>75</v>
      </c>
      <c r="E181" s="4" t="s">
        <v>75</v>
      </c>
      <c r="F181" s="7" t="s">
        <v>103</v>
      </c>
      <c r="G181" s="7" t="s">
        <v>211</v>
      </c>
      <c r="H181" s="27">
        <v>0</v>
      </c>
      <c r="I181" s="26">
        <v>-0.67947309124047339</v>
      </c>
      <c r="J181" s="31">
        <f t="shared" si="2"/>
        <v>0</v>
      </c>
    </row>
    <row r="182" spans="1:10" x14ac:dyDescent="0.3">
      <c r="A182" s="6" t="s">
        <v>106</v>
      </c>
      <c r="B182" s="4" t="s">
        <v>68</v>
      </c>
      <c r="C182" s="4" t="s">
        <v>68</v>
      </c>
      <c r="D182" s="4" t="s">
        <v>68</v>
      </c>
      <c r="E182" s="4" t="s">
        <v>68</v>
      </c>
      <c r="F182" s="7" t="s">
        <v>103</v>
      </c>
      <c r="G182" s="7" t="s">
        <v>210</v>
      </c>
      <c r="H182" s="27">
        <v>0</v>
      </c>
      <c r="I182" s="26">
        <v>0.3022094052845346</v>
      </c>
      <c r="J182" s="31">
        <f t="shared" si="2"/>
        <v>0</v>
      </c>
    </row>
    <row r="183" spans="1:10" x14ac:dyDescent="0.3">
      <c r="A183" s="6" t="s">
        <v>106</v>
      </c>
      <c r="B183" s="4" t="s">
        <v>64</v>
      </c>
      <c r="C183" s="4" t="s">
        <v>64</v>
      </c>
      <c r="D183" s="4" t="s">
        <v>64</v>
      </c>
      <c r="E183" s="4" t="s">
        <v>65</v>
      </c>
      <c r="F183" s="7" t="s">
        <v>103</v>
      </c>
      <c r="G183" s="7" t="s">
        <v>210</v>
      </c>
      <c r="H183" s="27">
        <v>0</v>
      </c>
      <c r="I183" s="26">
        <v>-1.502676803953388</v>
      </c>
      <c r="J183" s="31">
        <f t="shared" si="2"/>
        <v>0</v>
      </c>
    </row>
    <row r="184" spans="1:10" x14ac:dyDescent="0.3">
      <c r="A184" s="6" t="s">
        <v>15</v>
      </c>
      <c r="B184" s="4" t="s">
        <v>155</v>
      </c>
      <c r="C184" s="4"/>
      <c r="D184" s="4"/>
      <c r="E184" s="4"/>
      <c r="F184" s="4" t="s">
        <v>103</v>
      </c>
      <c r="G184" s="4" t="s">
        <v>307</v>
      </c>
      <c r="H184" s="27">
        <v>-5.9941005264605307</v>
      </c>
      <c r="I184" s="26">
        <v>56.019120891327113</v>
      </c>
      <c r="J184" s="31">
        <f t="shared" si="2"/>
        <v>-335.78424202655998</v>
      </c>
    </row>
    <row r="185" spans="1:10" x14ac:dyDescent="0.3">
      <c r="A185" s="6" t="s">
        <v>15</v>
      </c>
      <c r="B185" s="4" t="s">
        <v>153</v>
      </c>
      <c r="C185" s="4" t="s">
        <v>1</v>
      </c>
      <c r="D185" s="4"/>
      <c r="E185" s="4" t="s">
        <v>154</v>
      </c>
      <c r="F185" s="4" t="s">
        <v>103</v>
      </c>
      <c r="G185" s="4"/>
      <c r="H185" s="27">
        <v>119.60509207052763</v>
      </c>
      <c r="I185" s="26">
        <v>0.18386362218677335</v>
      </c>
      <c r="J185" s="31">
        <f t="shared" si="2"/>
        <v>21.991025460069732</v>
      </c>
    </row>
    <row r="186" spans="1:10" x14ac:dyDescent="0.3">
      <c r="A186" s="6" t="s">
        <v>15</v>
      </c>
      <c r="B186" s="4" t="s">
        <v>149</v>
      </c>
      <c r="C186" s="4" t="s">
        <v>16</v>
      </c>
      <c r="D186" s="4" t="s">
        <v>152</v>
      </c>
      <c r="E186" s="4" t="s">
        <v>151</v>
      </c>
      <c r="F186" s="4" t="s">
        <v>103</v>
      </c>
      <c r="G186" s="4"/>
      <c r="H186" s="27">
        <v>114.1857314470421</v>
      </c>
      <c r="I186" s="26">
        <v>9.9476819542068871</v>
      </c>
      <c r="J186" s="31">
        <f t="shared" si="2"/>
        <v>1135.8833401436546</v>
      </c>
    </row>
    <row r="187" spans="1:10" x14ac:dyDescent="0.3">
      <c r="A187" s="19" t="s">
        <v>15</v>
      </c>
      <c r="B187" s="4" t="s">
        <v>145</v>
      </c>
      <c r="C187" s="4" t="s">
        <v>146</v>
      </c>
      <c r="D187" s="4" t="s">
        <v>148</v>
      </c>
      <c r="E187" s="4" t="s">
        <v>145</v>
      </c>
      <c r="F187" s="20" t="s">
        <v>103</v>
      </c>
      <c r="G187" s="20"/>
      <c r="H187" s="27">
        <v>14.915212661290438</v>
      </c>
      <c r="I187" s="26">
        <v>213.71682451449647</v>
      </c>
      <c r="J187" s="31">
        <f t="shared" si="2"/>
        <v>3187.6318869294041</v>
      </c>
    </row>
    <row r="188" spans="1:10" x14ac:dyDescent="0.3">
      <c r="A188" s="6" t="s">
        <v>104</v>
      </c>
      <c r="B188" s="4" t="s">
        <v>18</v>
      </c>
      <c r="C188" s="4"/>
      <c r="D188" s="4"/>
      <c r="E188" s="4" t="s">
        <v>18</v>
      </c>
      <c r="F188" s="7" t="s">
        <v>103</v>
      </c>
      <c r="G188" s="7"/>
      <c r="H188" s="27">
        <v>200</v>
      </c>
      <c r="I188" s="26">
        <v>19.77</v>
      </c>
      <c r="J188" s="31">
        <f t="shared" si="2"/>
        <v>3954</v>
      </c>
    </row>
    <row r="189" spans="1:10" x14ac:dyDescent="0.3">
      <c r="A189" s="6" t="s">
        <v>104</v>
      </c>
      <c r="B189" s="4" t="s">
        <v>17</v>
      </c>
      <c r="C189" s="4"/>
      <c r="D189" s="4"/>
      <c r="E189" s="4" t="s">
        <v>17</v>
      </c>
      <c r="F189" s="7" t="s">
        <v>103</v>
      </c>
      <c r="G189" s="7"/>
      <c r="H189" s="27">
        <v>200</v>
      </c>
      <c r="I189" s="26">
        <v>7.1300000000000008</v>
      </c>
      <c r="J189" s="31">
        <f t="shared" si="2"/>
        <v>1426.0000000000002</v>
      </c>
    </row>
    <row r="190" spans="1:10" x14ac:dyDescent="0.3">
      <c r="A190" s="6" t="s">
        <v>181</v>
      </c>
      <c r="B190" s="4" t="s">
        <v>31</v>
      </c>
      <c r="C190" s="4"/>
      <c r="D190" s="4"/>
      <c r="E190" s="4" t="s">
        <v>27</v>
      </c>
      <c r="F190" s="7" t="s">
        <v>103</v>
      </c>
      <c r="G190" s="7"/>
      <c r="H190" s="27">
        <v>137.76413073713999</v>
      </c>
      <c r="I190" s="26">
        <v>0.61444352597514473</v>
      </c>
      <c r="J190" s="31">
        <f t="shared" si="2"/>
        <v>84.648278243029111</v>
      </c>
    </row>
    <row r="191" spans="1:10" s="4" customFormat="1" x14ac:dyDescent="0.3">
      <c r="A191" s="6" t="s">
        <v>181</v>
      </c>
      <c r="B191" s="4" t="s">
        <v>30</v>
      </c>
      <c r="E191" s="4" t="s">
        <v>27</v>
      </c>
      <c r="F191" s="7" t="s">
        <v>103</v>
      </c>
      <c r="G191" s="7"/>
      <c r="H191" s="27">
        <v>198.40026730857474</v>
      </c>
      <c r="I191" s="26">
        <v>3.2431575238476631</v>
      </c>
      <c r="J191" s="31">
        <f t="shared" si="2"/>
        <v>643.44331965519177</v>
      </c>
    </row>
    <row r="192" spans="1:10" x14ac:dyDescent="0.3">
      <c r="A192" s="6" t="s">
        <v>181</v>
      </c>
      <c r="B192" s="4" t="s">
        <v>30</v>
      </c>
      <c r="C192" s="4" t="s">
        <v>284</v>
      </c>
      <c r="D192" s="4"/>
      <c r="E192" s="4" t="s">
        <v>26</v>
      </c>
      <c r="F192" s="7" t="s">
        <v>103</v>
      </c>
      <c r="G192" s="7" t="s">
        <v>205</v>
      </c>
      <c r="H192" s="27">
        <v>143.01714532490854</v>
      </c>
      <c r="I192" s="78">
        <v>1.5974957488815292E-2</v>
      </c>
      <c r="J192" s="31">
        <f t="shared" si="2"/>
        <v>2.2846928167371328</v>
      </c>
    </row>
    <row r="193" spans="1:10" x14ac:dyDescent="0.3">
      <c r="A193" s="6" t="s">
        <v>181</v>
      </c>
      <c r="B193" s="4" t="s">
        <v>23</v>
      </c>
      <c r="C193" s="4" t="s">
        <v>24</v>
      </c>
      <c r="D193" s="4"/>
      <c r="E193" s="4" t="s">
        <v>27</v>
      </c>
      <c r="F193" s="7" t="s">
        <v>103</v>
      </c>
      <c r="G193" s="7"/>
      <c r="H193" s="27">
        <v>137.76413073713999</v>
      </c>
      <c r="I193" s="26">
        <v>3.294254140902646</v>
      </c>
      <c r="J193" s="31">
        <f t="shared" si="2"/>
        <v>453.83005814867693</v>
      </c>
    </row>
    <row r="194" spans="1:10" x14ac:dyDescent="0.3">
      <c r="A194" s="6" t="s">
        <v>181</v>
      </c>
      <c r="B194" s="4" t="s">
        <v>23</v>
      </c>
      <c r="C194" s="4" t="s">
        <v>28</v>
      </c>
      <c r="D194" s="4"/>
      <c r="E194" s="4" t="s">
        <v>26</v>
      </c>
      <c r="F194" s="7" t="s">
        <v>103</v>
      </c>
      <c r="G194" s="7" t="s">
        <v>205</v>
      </c>
      <c r="H194" s="27">
        <v>439.88130735799069</v>
      </c>
      <c r="I194" s="26">
        <v>0.15044651472217058</v>
      </c>
      <c r="J194" s="31">
        <f t="shared" si="2"/>
        <v>66.178609583441585</v>
      </c>
    </row>
    <row r="195" spans="1:10" x14ac:dyDescent="0.3">
      <c r="A195" s="6" t="s">
        <v>181</v>
      </c>
      <c r="B195" s="4" t="s">
        <v>23</v>
      </c>
      <c r="C195" s="4" t="s">
        <v>24</v>
      </c>
      <c r="D195" s="4"/>
      <c r="E195" s="4" t="s">
        <v>25</v>
      </c>
      <c r="F195" s="7" t="s">
        <v>103</v>
      </c>
      <c r="G195" s="7"/>
      <c r="H195" s="27">
        <v>0</v>
      </c>
      <c r="I195" s="26">
        <v>0.3896743255520293</v>
      </c>
      <c r="J195" s="31">
        <f t="shared" si="2"/>
        <v>0</v>
      </c>
    </row>
    <row r="196" spans="1:10" x14ac:dyDescent="0.3">
      <c r="A196" s="6" t="s">
        <v>181</v>
      </c>
      <c r="B196" s="4" t="s">
        <v>23</v>
      </c>
      <c r="C196" s="4" t="s">
        <v>24</v>
      </c>
      <c r="D196" s="4"/>
      <c r="E196" s="4" t="s">
        <v>26</v>
      </c>
      <c r="F196" s="7" t="s">
        <v>103</v>
      </c>
      <c r="G196" s="7" t="s">
        <v>205</v>
      </c>
      <c r="H196" s="27">
        <v>0</v>
      </c>
      <c r="I196" s="78">
        <v>2.5298234164425615E-2</v>
      </c>
      <c r="J196" s="31">
        <f t="shared" si="2"/>
        <v>0</v>
      </c>
    </row>
    <row r="197" spans="1:10" x14ac:dyDescent="0.3">
      <c r="A197" s="6" t="s">
        <v>181</v>
      </c>
      <c r="B197" s="4" t="s">
        <v>23</v>
      </c>
      <c r="C197" s="4" t="s">
        <v>28</v>
      </c>
      <c r="D197" s="4"/>
      <c r="E197" s="4" t="s">
        <v>25</v>
      </c>
      <c r="F197" s="7" t="s">
        <v>103</v>
      </c>
      <c r="G197" s="7"/>
      <c r="H197" s="27">
        <v>0</v>
      </c>
      <c r="I197" s="26">
        <v>0.73620839527702797</v>
      </c>
      <c r="J197" s="31">
        <f t="shared" si="2"/>
        <v>0</v>
      </c>
    </row>
    <row r="198" spans="1:10" x14ac:dyDescent="0.3">
      <c r="A198" s="6" t="s">
        <v>181</v>
      </c>
      <c r="B198" s="4" t="s">
        <v>23</v>
      </c>
      <c r="C198" s="4" t="s">
        <v>282</v>
      </c>
      <c r="D198" s="4"/>
      <c r="E198" s="4" t="s">
        <v>25</v>
      </c>
      <c r="F198" s="7" t="s">
        <v>103</v>
      </c>
      <c r="G198" s="7"/>
      <c r="H198" s="27">
        <v>0</v>
      </c>
      <c r="I198" s="26">
        <v>1.6432858311168901</v>
      </c>
      <c r="J198" s="31">
        <f t="shared" si="2"/>
        <v>0</v>
      </c>
    </row>
    <row r="199" spans="1:10" x14ac:dyDescent="0.3">
      <c r="A199" s="6" t="s">
        <v>181</v>
      </c>
      <c r="B199" s="4" t="s">
        <v>23</v>
      </c>
      <c r="C199" s="4" t="s">
        <v>282</v>
      </c>
      <c r="D199" s="4"/>
      <c r="E199" s="4" t="s">
        <v>26</v>
      </c>
      <c r="F199" s="7" t="s">
        <v>103</v>
      </c>
      <c r="G199" s="7" t="s">
        <v>205</v>
      </c>
      <c r="H199" s="27">
        <v>-84.835580449531264</v>
      </c>
      <c r="I199" s="26">
        <v>0.11698342581253669</v>
      </c>
      <c r="J199" s="31">
        <f t="shared" ref="J199:J214" si="3">H199*I199</f>
        <v>-9.9243568317812283</v>
      </c>
    </row>
    <row r="200" spans="1:10" x14ac:dyDescent="0.3">
      <c r="A200" s="6" t="s">
        <v>181</v>
      </c>
      <c r="B200" s="4" t="s">
        <v>23</v>
      </c>
      <c r="C200" s="4" t="s">
        <v>28</v>
      </c>
      <c r="D200" s="4"/>
      <c r="E200" s="4" t="s">
        <v>29</v>
      </c>
      <c r="F200" s="7" t="s">
        <v>103</v>
      </c>
      <c r="G200" s="7"/>
      <c r="H200" s="27">
        <v>-42.234185271148704</v>
      </c>
      <c r="I200" s="26">
        <v>6.1193429432671227</v>
      </c>
      <c r="J200" s="31">
        <f t="shared" si="3"/>
        <v>-258.44546360364006</v>
      </c>
    </row>
    <row r="201" spans="1:10" x14ac:dyDescent="0.3">
      <c r="A201" s="6" t="s">
        <v>181</v>
      </c>
      <c r="B201" s="4" t="s">
        <v>23</v>
      </c>
      <c r="C201" s="4" t="s">
        <v>282</v>
      </c>
      <c r="D201" s="4"/>
      <c r="E201" s="4" t="s">
        <v>29</v>
      </c>
      <c r="F201" s="7" t="s">
        <v>103</v>
      </c>
      <c r="G201" s="7"/>
      <c r="H201" s="27">
        <v>-95.065197999136558</v>
      </c>
      <c r="I201" s="26">
        <v>12.590998649844975</v>
      </c>
      <c r="J201" s="31">
        <f t="shared" si="3"/>
        <v>-1196.9657796543736</v>
      </c>
    </row>
    <row r="202" spans="1:10" x14ac:dyDescent="0.3">
      <c r="A202" s="6" t="s">
        <v>181</v>
      </c>
      <c r="B202" s="4" t="s">
        <v>283</v>
      </c>
      <c r="C202" s="4" t="s">
        <v>47</v>
      </c>
      <c r="D202" s="4"/>
      <c r="E202" s="4" t="s">
        <v>40</v>
      </c>
      <c r="F202" s="7" t="s">
        <v>103</v>
      </c>
      <c r="G202" s="7"/>
      <c r="H202" s="27">
        <v>0</v>
      </c>
      <c r="I202" s="26">
        <v>2.7271346678360366</v>
      </c>
      <c r="J202" s="31">
        <f t="shared" si="3"/>
        <v>0</v>
      </c>
    </row>
    <row r="203" spans="1:10" x14ac:dyDescent="0.3">
      <c r="A203" s="6" t="s">
        <v>181</v>
      </c>
      <c r="B203" s="4" t="s">
        <v>283</v>
      </c>
      <c r="C203" s="4" t="s">
        <v>42</v>
      </c>
      <c r="D203" s="4"/>
      <c r="E203" s="4" t="s">
        <v>45</v>
      </c>
      <c r="F203" s="7" t="s">
        <v>103</v>
      </c>
      <c r="G203" s="7"/>
      <c r="H203" s="27">
        <v>-77.16135503698824</v>
      </c>
      <c r="I203" s="26">
        <v>24.576732674655954</v>
      </c>
      <c r="J203" s="31">
        <f t="shared" si="3"/>
        <v>-1896.3739955582776</v>
      </c>
    </row>
    <row r="204" spans="1:10" x14ac:dyDescent="0.3">
      <c r="A204" s="6" t="s">
        <v>181</v>
      </c>
      <c r="B204" s="4" t="s">
        <v>283</v>
      </c>
      <c r="C204" s="4" t="s">
        <v>41</v>
      </c>
      <c r="D204" s="4"/>
      <c r="E204" s="4" t="s">
        <v>40</v>
      </c>
      <c r="F204" s="7" t="s">
        <v>103</v>
      </c>
      <c r="G204" s="7"/>
      <c r="H204" s="27">
        <v>0</v>
      </c>
      <c r="I204" s="26">
        <v>3.1115173734511714</v>
      </c>
      <c r="J204" s="31">
        <f t="shared" si="3"/>
        <v>0</v>
      </c>
    </row>
    <row r="205" spans="1:10" x14ac:dyDescent="0.3">
      <c r="A205" s="6" t="s">
        <v>181</v>
      </c>
      <c r="B205" s="4" t="s">
        <v>283</v>
      </c>
      <c r="C205" s="4" t="s">
        <v>46</v>
      </c>
      <c r="D205" s="4"/>
      <c r="E205" s="4" t="s">
        <v>45</v>
      </c>
      <c r="F205" s="7" t="s">
        <v>103</v>
      </c>
      <c r="G205" s="7"/>
      <c r="H205" s="27">
        <v>-57.826836633432272</v>
      </c>
      <c r="I205" s="26">
        <v>28.046513230769254</v>
      </c>
      <c r="J205" s="31">
        <f t="shared" si="3"/>
        <v>-1621.8411387330905</v>
      </c>
    </row>
    <row r="206" spans="1:10" x14ac:dyDescent="0.3">
      <c r="A206" s="6" t="s">
        <v>181</v>
      </c>
      <c r="B206" s="4" t="s">
        <v>49</v>
      </c>
      <c r="C206" s="4"/>
      <c r="D206" s="4"/>
      <c r="E206" s="4" t="s">
        <v>45</v>
      </c>
      <c r="F206" s="7" t="s">
        <v>103</v>
      </c>
      <c r="G206" s="7"/>
      <c r="H206" s="27">
        <v>-22.324820797583733</v>
      </c>
      <c r="I206" s="26">
        <v>0.5840426140424918</v>
      </c>
      <c r="J206" s="31">
        <f t="shared" si="3"/>
        <v>-13.038646696650991</v>
      </c>
    </row>
    <row r="207" spans="1:10" x14ac:dyDescent="0.3">
      <c r="A207" s="6" t="s">
        <v>181</v>
      </c>
      <c r="B207" s="4" t="s">
        <v>32</v>
      </c>
      <c r="C207" s="4" t="s">
        <v>33</v>
      </c>
      <c r="D207" s="4"/>
      <c r="E207" s="4" t="s">
        <v>34</v>
      </c>
      <c r="F207" s="7" t="s">
        <v>103</v>
      </c>
      <c r="G207" s="7" t="s">
        <v>209</v>
      </c>
      <c r="H207" s="27">
        <v>0</v>
      </c>
      <c r="I207" s="26">
        <v>1.0910152317620445</v>
      </c>
      <c r="J207" s="31">
        <f t="shared" si="3"/>
        <v>0</v>
      </c>
    </row>
    <row r="208" spans="1:10" x14ac:dyDescent="0.3">
      <c r="A208" s="6" t="s">
        <v>181</v>
      </c>
      <c r="B208" s="4" t="s">
        <v>32</v>
      </c>
      <c r="C208" s="4" t="s">
        <v>35</v>
      </c>
      <c r="D208" s="4"/>
      <c r="E208" s="4" t="s">
        <v>36</v>
      </c>
      <c r="F208" s="7" t="s">
        <v>103</v>
      </c>
      <c r="G208" s="7" t="s">
        <v>209</v>
      </c>
      <c r="H208" s="27">
        <v>0</v>
      </c>
      <c r="I208" s="26">
        <v>6.5106714589665618E-2</v>
      </c>
      <c r="J208" s="31">
        <f t="shared" si="3"/>
        <v>0</v>
      </c>
    </row>
    <row r="209" spans="1:10" x14ac:dyDescent="0.3">
      <c r="A209" s="6" t="s">
        <v>181</v>
      </c>
      <c r="B209" s="4" t="s">
        <v>283</v>
      </c>
      <c r="C209" s="4" t="s">
        <v>39</v>
      </c>
      <c r="D209" s="4"/>
      <c r="E209" s="4" t="s">
        <v>45</v>
      </c>
      <c r="F209" s="7" t="s">
        <v>103</v>
      </c>
      <c r="G209" s="7"/>
      <c r="H209" s="27">
        <v>8.700308548946019</v>
      </c>
      <c r="I209" s="26">
        <v>23.937412498952607</v>
      </c>
      <c r="J209" s="31">
        <f t="shared" si="3"/>
        <v>208.26287460428466</v>
      </c>
    </row>
    <row r="210" spans="1:10" x14ac:dyDescent="0.3">
      <c r="A210" s="6" t="s">
        <v>181</v>
      </c>
      <c r="B210" s="4" t="s">
        <v>283</v>
      </c>
      <c r="C210" s="4" t="s">
        <v>39</v>
      </c>
      <c r="D210" s="4"/>
      <c r="E210" s="4" t="s">
        <v>40</v>
      </c>
      <c r="F210" s="7" t="s">
        <v>103</v>
      </c>
      <c r="G210" s="7"/>
      <c r="H210" s="27">
        <v>0</v>
      </c>
      <c r="I210" s="26">
        <v>2.656193089145003</v>
      </c>
      <c r="J210" s="31">
        <f t="shared" si="3"/>
        <v>0</v>
      </c>
    </row>
    <row r="211" spans="1:10" x14ac:dyDescent="0.3">
      <c r="A211" s="6" t="s">
        <v>181</v>
      </c>
      <c r="B211" s="4" t="s">
        <v>37</v>
      </c>
      <c r="C211" s="4"/>
      <c r="D211" s="4"/>
      <c r="E211" s="4" t="s">
        <v>38</v>
      </c>
      <c r="F211" s="7" t="s">
        <v>103</v>
      </c>
      <c r="G211" s="7"/>
      <c r="H211" s="27">
        <v>0</v>
      </c>
      <c r="I211" s="26">
        <v>7.5705071879487038E-2</v>
      </c>
      <c r="J211" s="31">
        <f t="shared" si="3"/>
        <v>0</v>
      </c>
    </row>
    <row r="212" spans="1:10" x14ac:dyDescent="0.3">
      <c r="A212" s="6" t="s">
        <v>181</v>
      </c>
      <c r="B212" s="4" t="s">
        <v>283</v>
      </c>
      <c r="C212" s="4" t="s">
        <v>48</v>
      </c>
      <c r="D212" s="4"/>
      <c r="E212" s="4" t="s">
        <v>45</v>
      </c>
      <c r="F212" s="7" t="s">
        <v>103</v>
      </c>
      <c r="G212" s="7"/>
      <c r="H212" s="27">
        <v>-63.637059300248893</v>
      </c>
      <c r="I212" s="26">
        <v>25.158571172261055</v>
      </c>
      <c r="J212" s="31">
        <f t="shared" si="3"/>
        <v>-1601.0174855987091</v>
      </c>
    </row>
    <row r="213" spans="1:10" x14ac:dyDescent="0.3">
      <c r="A213" s="6" t="s">
        <v>20</v>
      </c>
      <c r="B213" s="4" t="s">
        <v>58</v>
      </c>
      <c r="C213" s="4"/>
      <c r="D213" s="4"/>
      <c r="E213" s="4" t="s">
        <v>59</v>
      </c>
      <c r="F213" s="7" t="s">
        <v>103</v>
      </c>
      <c r="G213" s="7"/>
      <c r="H213" s="27">
        <v>0</v>
      </c>
      <c r="I213" s="26">
        <v>0.86349538288202599</v>
      </c>
      <c r="J213" s="31">
        <f t="shared" si="3"/>
        <v>0</v>
      </c>
    </row>
    <row r="214" spans="1:10" x14ac:dyDescent="0.3">
      <c r="A214" s="105" t="s">
        <v>20</v>
      </c>
      <c r="B214" s="106" t="s">
        <v>56</v>
      </c>
      <c r="C214" s="106"/>
      <c r="D214" s="106"/>
      <c r="E214" s="106" t="s">
        <v>198</v>
      </c>
      <c r="F214" s="107" t="s">
        <v>103</v>
      </c>
      <c r="G214" s="107"/>
      <c r="H214" s="108">
        <v>29</v>
      </c>
      <c r="I214" s="109">
        <v>3.7855573285862625</v>
      </c>
      <c r="J214" s="110">
        <f t="shared" si="3"/>
        <v>109.78116252900161</v>
      </c>
    </row>
  </sheetData>
  <sheetProtection algorithmName="SHA-512" hashValue="hv1NMC8gu7+4cdTbAUOtjtIK+C1uQppBP1+io/7OASR63sW6MT7vU7XNTW8OyYjo1tqc6vhIHiZOfF4KvclXsw==" saltValue="vTa9mt/mbTKnCblPzyyzNA==" spinCount="100000" sheet="1" objects="1" scenarios="1"/>
  <autoFilter ref="A6:J214">
    <sortState ref="A7:J214">
      <sortCondition ref="F6:F214"/>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18" sqref="B18"/>
    </sheetView>
  </sheetViews>
  <sheetFormatPr defaultColWidth="9.109375" defaultRowHeight="13.8" x14ac:dyDescent="0.3"/>
  <cols>
    <col min="1" max="1" width="14.109375" style="18" customWidth="1"/>
    <col min="2" max="2" width="39.6640625" style="1" bestFit="1" customWidth="1"/>
    <col min="3" max="3" width="12.5546875" style="72" customWidth="1"/>
    <col min="4" max="16384" width="9.109375" style="1"/>
  </cols>
  <sheetData>
    <row r="1" spans="1:3" x14ac:dyDescent="0.3">
      <c r="A1" s="75" t="s">
        <v>225</v>
      </c>
    </row>
    <row r="4" spans="1:3" x14ac:dyDescent="0.3">
      <c r="A4" s="101" t="s">
        <v>156</v>
      </c>
      <c r="B4" s="102" t="s">
        <v>157</v>
      </c>
      <c r="C4" s="103" t="s">
        <v>102</v>
      </c>
    </row>
    <row r="5" spans="1:3" x14ac:dyDescent="0.3">
      <c r="A5" s="21" t="s">
        <v>294</v>
      </c>
      <c r="B5" s="22" t="s">
        <v>295</v>
      </c>
      <c r="C5" s="70" t="s">
        <v>0</v>
      </c>
    </row>
    <row r="6" spans="1:3" x14ac:dyDescent="0.3">
      <c r="A6" s="21" t="s">
        <v>52</v>
      </c>
      <c r="B6" s="22" t="s">
        <v>158</v>
      </c>
      <c r="C6" s="70" t="s">
        <v>0</v>
      </c>
    </row>
    <row r="7" spans="1:3" x14ac:dyDescent="0.3">
      <c r="A7" s="21" t="s">
        <v>53</v>
      </c>
      <c r="B7" s="22" t="s">
        <v>168</v>
      </c>
      <c r="C7" s="70" t="s">
        <v>0</v>
      </c>
    </row>
    <row r="8" spans="1:3" x14ac:dyDescent="0.3">
      <c r="A8" s="21" t="s">
        <v>290</v>
      </c>
      <c r="B8" s="22" t="s">
        <v>291</v>
      </c>
      <c r="C8" s="70" t="s">
        <v>0</v>
      </c>
    </row>
    <row r="9" spans="1:3" x14ac:dyDescent="0.3">
      <c r="A9" s="21" t="s">
        <v>54</v>
      </c>
      <c r="B9" s="22" t="s">
        <v>169</v>
      </c>
      <c r="C9" s="70" t="s">
        <v>0</v>
      </c>
    </row>
    <row r="10" spans="1:3" x14ac:dyDescent="0.3">
      <c r="A10" s="21" t="s">
        <v>51</v>
      </c>
      <c r="B10" s="22" t="s">
        <v>167</v>
      </c>
      <c r="C10" s="70" t="s">
        <v>0</v>
      </c>
    </row>
    <row r="11" spans="1:3" x14ac:dyDescent="0.3">
      <c r="A11" s="21" t="s">
        <v>292</v>
      </c>
      <c r="B11" s="22" t="s">
        <v>293</v>
      </c>
      <c r="C11" s="70" t="s">
        <v>0</v>
      </c>
    </row>
    <row r="12" spans="1:3" x14ac:dyDescent="0.3">
      <c r="A12" s="21" t="s">
        <v>142</v>
      </c>
      <c r="B12" s="22" t="s">
        <v>165</v>
      </c>
      <c r="C12" s="70" t="s">
        <v>159</v>
      </c>
    </row>
    <row r="13" spans="1:3" x14ac:dyDescent="0.3">
      <c r="A13" s="21" t="s">
        <v>16</v>
      </c>
      <c r="B13" s="22" t="s">
        <v>164</v>
      </c>
      <c r="C13" s="70" t="s">
        <v>159</v>
      </c>
    </row>
    <row r="14" spans="1:3" x14ac:dyDescent="0.3">
      <c r="A14" s="21" t="s">
        <v>228</v>
      </c>
      <c r="B14" s="22" t="s">
        <v>163</v>
      </c>
      <c r="C14" s="70" t="s">
        <v>159</v>
      </c>
    </row>
    <row r="15" spans="1:3" x14ac:dyDescent="0.3">
      <c r="A15" s="21" t="s">
        <v>141</v>
      </c>
      <c r="B15" s="22" t="s">
        <v>161</v>
      </c>
      <c r="C15" s="70" t="s">
        <v>159</v>
      </c>
    </row>
    <row r="16" spans="1:3" x14ac:dyDescent="0.3">
      <c r="A16" s="21" t="s">
        <v>227</v>
      </c>
      <c r="B16" s="22" t="s">
        <v>162</v>
      </c>
      <c r="C16" s="70" t="s">
        <v>159</v>
      </c>
    </row>
    <row r="17" spans="1:3" x14ac:dyDescent="0.3">
      <c r="A17" s="21" t="s">
        <v>45</v>
      </c>
      <c r="B17" s="22" t="s">
        <v>208</v>
      </c>
      <c r="C17" s="70" t="s">
        <v>22</v>
      </c>
    </row>
    <row r="18" spans="1:3" x14ac:dyDescent="0.3">
      <c r="A18" s="21" t="s">
        <v>206</v>
      </c>
      <c r="B18" s="22" t="s">
        <v>207</v>
      </c>
      <c r="C18" s="70" t="s">
        <v>22</v>
      </c>
    </row>
    <row r="19" spans="1:3" x14ac:dyDescent="0.3">
      <c r="A19" s="21" t="s">
        <v>23</v>
      </c>
      <c r="B19" s="22" t="s">
        <v>166</v>
      </c>
      <c r="C19" s="70" t="s">
        <v>22</v>
      </c>
    </row>
    <row r="20" spans="1:3" x14ac:dyDescent="0.3">
      <c r="A20" s="21" t="s">
        <v>143</v>
      </c>
      <c r="B20" s="22" t="s">
        <v>170</v>
      </c>
      <c r="C20" s="70" t="s">
        <v>20</v>
      </c>
    </row>
    <row r="21" spans="1:3" x14ac:dyDescent="0.3">
      <c r="A21" s="76" t="s">
        <v>144</v>
      </c>
      <c r="B21" s="104" t="s">
        <v>171</v>
      </c>
      <c r="C21" s="71" t="s">
        <v>20</v>
      </c>
    </row>
  </sheetData>
  <sheetProtection algorithmName="SHA-512" hashValue="ztQNkx8maafb/SYJu1fO8seQsPFZ8UI6j3vckQ7wB7DrOVkjwr/7DNo6E0Db7xqVvtiiIGnQQzslP502lw/j+g==" saltValue="sV6rJKQJOrmp/7JAFFanE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5</vt:i4>
      </vt:variant>
    </vt:vector>
  </HeadingPairs>
  <TitlesOfParts>
    <vt:vector baseType="lpstr" size="5">
      <vt:lpstr>Contents</vt:lpstr>
      <vt:lpstr>Description of cost estimates</vt:lpstr>
      <vt:lpstr>Summary and calculations</vt:lpstr>
      <vt:lpstr>Dataset</vt:lpstr>
      <vt:lpstr>Acronyms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