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bout" sheetId="1" r:id="rId3"/>
    <sheet state="visible" name="Budget" sheetId="2" r:id="rId4"/>
    <sheet state="visible" name="Savings" sheetId="3" r:id="rId5"/>
    <sheet state="visible" name="Debt" sheetId="4" r:id="rId6"/>
    <sheet state="visible" name="Lump Sum Payments" sheetId="5" r:id="rId7"/>
    <sheet state="visible" name="Report - Savings" sheetId="6" r:id="rId8"/>
    <sheet state="visible" name="Report - Envelope" sheetId="7" r:id="rId9"/>
    <sheet state="visible" name="Change Log" sheetId="8" r:id="rId10"/>
    <sheet state="hidden" name="Calendar" sheetId="9" r:id="rId11"/>
  </sheets>
  <definedNames>
    <definedName name="_HealthExpense">Budget!$E$37:$E$43</definedName>
    <definedName name="_MiscExpense">Budget!$E$78:$E$83</definedName>
    <definedName name="_ObligationsExpense">Budget!$E$70:$E$76</definedName>
    <definedName name="_SubscriptionsExpense">Budget!$E$49:$E$53</definedName>
    <definedName name="_GivingExpense">Budget!$E$45:$E$47</definedName>
    <definedName name="_FoodClothingExpense">Budget!$E$55:$E$63</definedName>
    <definedName name="_MonthWeeks">About!$C$4</definedName>
    <definedName name="_EntertainmentExpense">Budget!$E$65:$E$68</definedName>
    <definedName name="_HomeExpense">Budget!$E$11:$E$26</definedName>
    <definedName name="_AutoExpense">Budget!$E$28:$E$35</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B3">
      <text>
        <t xml:space="preserve">Please use the month number (not name) to auto-populate the calendar  to the right</t>
      </text>
    </comment>
    <comment authorId="0" ref="B4">
      <text>
        <t xml:space="preserve">This field is used for calculations, can be referenced in other sheets as '_monthWeeks'</t>
      </text>
    </comment>
  </commentList>
</comments>
</file>

<file path=xl/comments2.xml><?xml version="1.0" encoding="utf-8"?>
<comments xmlns:r="http://schemas.openxmlformats.org/officeDocument/2006/relationships" xmlns="http://schemas.openxmlformats.org/spreadsheetml/2006/main">
  <authors>
    <author/>
  </authors>
  <commentList>
    <comment authorId="0" ref="B1">
      <text>
        <t xml:space="preserve">Optional. Where will this money be held?
Checking, Envelope, Autodraft(from Checking), Savings
</t>
      </text>
    </comment>
    <comment authorId="0" ref="D1">
      <text>
        <t xml:space="preserve">Optional for weekly budgeted items.  For example... $100/week for groceries.</t>
      </text>
    </comment>
    <comment authorId="0" ref="E1">
      <text>
        <t xml:space="preserve">Set manually first time, don't change unless you change budget.  If you use weekly budget, multiply weekly cell * _monthweeks (value for _monthweeks is set on the 'About' sheet.
</t>
      </text>
    </comment>
    <comment authorId="0" ref="F1">
      <text>
        <t xml:space="preserve">Automatically calculated.  Tells you how you did vs budget.  Don't worry about getting this # to zero too much, just pay attention... if you always miss you may want to adjust your budget.</t>
      </text>
    </comment>
    <comment authorId="0" ref="F7">
      <text>
        <t xml:space="preserve">for Income - negative is good here. Means you actually made more than expected.
</t>
      </text>
    </comment>
    <comment authorId="0" ref="E9">
      <text>
        <t xml:space="preserve">Numbers to the right are why it's called a "Zero Based budget".  Positive value means you should apply that amount to your next Baby Step (or whatever to get you to zero).  Negative value means you don't have enough paycheck to cover the expenses, and you need to adjust something.</t>
      </text>
    </comment>
  </commentList>
</comments>
</file>

<file path=xl/comments3.xml><?xml version="1.0" encoding="utf-8"?>
<comments xmlns:r="http://schemas.openxmlformats.org/officeDocument/2006/relationships" xmlns="http://schemas.openxmlformats.org/spreadsheetml/2006/main">
  <authors>
    <author/>
  </authors>
  <commentList>
    <comment authorId="0" ref="M1">
      <text>
        <t xml:space="preserve">If this doesn't match your bank savings 
account, you missed something.</t>
      </text>
    </comment>
    <comment authorId="0" ref="K16">
      <text>
        <t xml:space="preserve">The three highlighted rows are for validation - they should all match... if not, you probably broke a formula by adding a row. Copying and pasting the formula into the new fields should fix it.</t>
      </text>
    </comment>
  </commentList>
</comments>
</file>

<file path=xl/comments4.xml><?xml version="1.0" encoding="utf-8"?>
<comments xmlns:r="http://schemas.openxmlformats.org/officeDocument/2006/relationships" xmlns="http://schemas.openxmlformats.org/spreadsheetml/2006/main">
  <authors>
    <author/>
  </authors>
  <commentList>
    <comment authorId="0" ref="A3">
      <text>
        <t xml:space="preserve">List all debts smallest balance to largest</t>
      </text>
    </comment>
  </commentList>
</comments>
</file>

<file path=xl/sharedStrings.xml><?xml version="1.0" encoding="utf-8"?>
<sst xmlns="http://schemas.openxmlformats.org/spreadsheetml/2006/main" count="305" uniqueCount="174">
  <si>
    <t>Zero-Based Monthly Budget Worksheet</t>
  </si>
  <si>
    <t>Calendar</t>
  </si>
  <si>
    <t>Month / Year</t>
  </si>
  <si>
    <t>----will auto-populate calendar--&gt;</t>
  </si>
  <si>
    <t>S</t>
  </si>
  <si>
    <t>M</t>
  </si>
  <si>
    <t>T</t>
  </si>
  <si>
    <t>W</t>
  </si>
  <si>
    <t>Th</t>
  </si>
  <si>
    <t>F</t>
  </si>
  <si>
    <t>Budget weeks this month</t>
  </si>
  <si>
    <t>times paid this month</t>
  </si>
  <si>
    <t>Estimate per Paycheck</t>
  </si>
  <si>
    <t>Estimate Total</t>
  </si>
  <si>
    <t>Income 1</t>
  </si>
  <si>
    <t>Income 2</t>
  </si>
  <si>
    <t>income 3</t>
  </si>
  <si>
    <t>Total Est. Income</t>
  </si>
  <si>
    <t xml:space="preserve"> </t>
  </si>
  <si>
    <t>Total Est Expense</t>
  </si>
  <si>
    <t>Overage/Shortfall</t>
  </si>
  <si>
    <t>Life Insurance needed</t>
  </si>
  <si>
    <t>3-6 Month Emergency Fund target</t>
  </si>
  <si>
    <t>Budgeting Instructions</t>
  </si>
  <si>
    <t>1.  Fill out info in Yellow above, clear out sample data.</t>
  </si>
  <si>
    <t>2.  Set your budget.  Fill out the Budget spreadsheet (category, weekly/monthly budget only)</t>
  </si>
  <si>
    <t>3. Fill out the dates &amp; weekly income in right side of Budget sheet</t>
  </si>
  <si>
    <t>4. Determine how you will manage the money, fill out C/E/S/A column on Budget sheet (C=Checking, S=Savings, E=Envelope, A=Autodraft).  Items marked with "E" will show up on the Report- Envelope tab, items marked with "S" will show up on the Report - Savings tab.</t>
  </si>
  <si>
    <t>5. Allocate income for each week vs the budget on the budget sheet.</t>
  </si>
  <si>
    <t>6. As things are paid for... if differences arise (budget vs actual), change the spreadsheet in the weekly allocation area OR add an adjustment for the difference on next weeks paycheck.</t>
  </si>
  <si>
    <t>Debt sheet instructions</t>
  </si>
  <si>
    <t>List all your non-mortgage debts from smallest to largest</t>
  </si>
  <si>
    <t>This is an optional sheet, just used to keep track of debts that you're trying to tackle.</t>
  </si>
  <si>
    <t>Savings Sheet instructions</t>
  </si>
  <si>
    <t>1.  This sheet is optional but highly useful.  Use to keep track of what the money in your savings account is for.</t>
  </si>
  <si>
    <t>2.  Set up the columns that you want to track in your savings account.  I would suggest checking the Report - Savings tab and using those columns.  Then on your paydays you can copy and paste over to the Savings sheet when you make your transfers.</t>
  </si>
  <si>
    <t>Report - Savings</t>
  </si>
  <si>
    <t>This sheet is automatically populated based on budget lines that have been flagged as savings (s) in the C/E/S/A column.  You don't need to change anything</t>
  </si>
  <si>
    <t>Lump Sum Payments</t>
  </si>
  <si>
    <t>Use this to help determine monthly savings amount required for yearly/quarterly or other irregular expenses.</t>
  </si>
  <si>
    <t>Suggestions:</t>
  </si>
  <si>
    <t>1. At the beginning of each month, plan out your budget for the NEXT month by creating a new copy of the spreadsheet and adjust Budget &amp; Income info.</t>
  </si>
  <si>
    <t>2.  Clear out the Savings sheet for the next month spreadsheet.</t>
  </si>
  <si>
    <t>3. When starting the new month, copy the final total from last months savings spreadsheet to the beginning balance of the current savings sheet.</t>
  </si>
  <si>
    <t>4. Everyone's situation is different.  Change the spreadsheet to suit your needs!</t>
  </si>
  <si>
    <t>If you have suggestions to improve this worksheet or need clarification please send note to hoghat@gmail.com</t>
  </si>
  <si>
    <t>If you like this spreadsheet, help feed my ego by rating this spreadsheet in the template gallery here:</t>
  </si>
  <si>
    <t>https://drive.google.com/templates?q=monthly+budget+hoghat&amp;sort=hottest&amp;view=public</t>
  </si>
  <si>
    <t>C/E/A/S</t>
  </si>
  <si>
    <t>Due Date</t>
  </si>
  <si>
    <t>Weekly Budget</t>
  </si>
  <si>
    <t>Montly Budget</t>
  </si>
  <si>
    <t>Remaining to Allocate</t>
  </si>
  <si>
    <t>First Check</t>
  </si>
  <si>
    <t>Second Check</t>
  </si>
  <si>
    <t>Third Check</t>
  </si>
  <si>
    <t>Fourth Check</t>
  </si>
  <si>
    <t>Fifth Check</t>
  </si>
  <si>
    <t>Next Month Check</t>
  </si>
  <si>
    <t>Category</t>
  </si>
  <si>
    <t>n/a</t>
  </si>
  <si>
    <t>Income 3</t>
  </si>
  <si>
    <t>Unplanned Income</t>
  </si>
  <si>
    <t>Total</t>
  </si>
  <si>
    <t>EXPENSES</t>
  </si>
  <si>
    <t>Remaining to allocate/week:</t>
  </si>
  <si>
    <t>&lt;---  These numbers should be ZERO</t>
  </si>
  <si>
    <t>HOME EXPENSES</t>
  </si>
  <si>
    <t>Mortgage/Rent</t>
  </si>
  <si>
    <t>A</t>
  </si>
  <si>
    <t>Home/Rental Insurance</t>
  </si>
  <si>
    <t>Electricity</t>
  </si>
  <si>
    <t>Gas/Oil</t>
  </si>
  <si>
    <t xml:space="preserve">Water </t>
  </si>
  <si>
    <t>Trash (quarterly)</t>
  </si>
  <si>
    <t>Phone</t>
  </si>
  <si>
    <t>Cable/Satellite</t>
  </si>
  <si>
    <t>Internet</t>
  </si>
  <si>
    <t>Furnishings/Appliances</t>
  </si>
  <si>
    <t>Lawn/Garden (bi-monthly)</t>
  </si>
  <si>
    <t>C</t>
  </si>
  <si>
    <t>Pest Control(Quarterly)</t>
  </si>
  <si>
    <t>Termite Protection (yearly)</t>
  </si>
  <si>
    <t>Maintenance/Supplies</t>
  </si>
  <si>
    <t>Improvements</t>
  </si>
  <si>
    <t>Other</t>
  </si>
  <si>
    <t>TRANSPORTATION</t>
  </si>
  <si>
    <t>Car Payment 1</t>
  </si>
  <si>
    <t>Car Payment 2</t>
  </si>
  <si>
    <t>Auto Insurance</t>
  </si>
  <si>
    <t>Fuel</t>
  </si>
  <si>
    <t>E</t>
  </si>
  <si>
    <t>Bus/Taxi/Train Fare</t>
  </si>
  <si>
    <t>Repairs/Oil/Tires</t>
  </si>
  <si>
    <t>Registration/License</t>
  </si>
  <si>
    <t>HEALTH</t>
  </si>
  <si>
    <t>Health Insurance</t>
  </si>
  <si>
    <t>Doctor/Dentist</t>
  </si>
  <si>
    <t>Medicine/Drugs</t>
  </si>
  <si>
    <t>Health Club Dues</t>
  </si>
  <si>
    <t>Life Insurance</t>
  </si>
  <si>
    <t>Veterinarian/Pet Care</t>
  </si>
  <si>
    <t>CHARITY/GIFTS</t>
  </si>
  <si>
    <t>Gifts</t>
  </si>
  <si>
    <t xml:space="preserve">Charity </t>
  </si>
  <si>
    <t>SUBSCRIPTIONS</t>
  </si>
  <si>
    <t>Newspaper</t>
  </si>
  <si>
    <t>Magazines</t>
  </si>
  <si>
    <t>Netflix</t>
  </si>
  <si>
    <t>Dues/Memberships</t>
  </si>
  <si>
    <t>DAILY LIVING</t>
  </si>
  <si>
    <t>Groceries</t>
  </si>
  <si>
    <t>Personal Supplies</t>
  </si>
  <si>
    <t>Clothing</t>
  </si>
  <si>
    <t>Cleaning</t>
  </si>
  <si>
    <t>Education/Lessons</t>
  </si>
  <si>
    <t>Dining/Eating Out</t>
  </si>
  <si>
    <t>Hair Care</t>
  </si>
  <si>
    <t>Pet Food</t>
  </si>
  <si>
    <t>ENTERTAINMENT</t>
  </si>
  <si>
    <t>General Entertainment</t>
  </si>
  <si>
    <t>Vacation/Travel</t>
  </si>
  <si>
    <t>Blow Money</t>
  </si>
  <si>
    <t>OBLIGATIONS</t>
  </si>
  <si>
    <t>Student Loan</t>
  </si>
  <si>
    <t>Other Loan</t>
  </si>
  <si>
    <t>Credit Cards</t>
  </si>
  <si>
    <t>Alimony/Child Care</t>
  </si>
  <si>
    <t>Federal Taxes</t>
  </si>
  <si>
    <t>State/Local Taxes</t>
  </si>
  <si>
    <t>MISCELLANEOUS</t>
  </si>
  <si>
    <t>Bank Fees</t>
  </si>
  <si>
    <t>Postage</t>
  </si>
  <si>
    <t>Emergency Fund</t>
  </si>
  <si>
    <t>DEBT SNOWBALL</t>
  </si>
  <si>
    <t>Total Expenses</t>
  </si>
  <si>
    <t>Category Totals</t>
  </si>
  <si>
    <t>Envelope</t>
  </si>
  <si>
    <t>Savings</t>
  </si>
  <si>
    <t>Checking</t>
  </si>
  <si>
    <t>Autodraft</t>
  </si>
  <si>
    <t>Expense/Income %</t>
  </si>
  <si>
    <t>Home/Utilities</t>
  </si>
  <si>
    <t>Auto</t>
  </si>
  <si>
    <t>Food/Clothing</t>
  </si>
  <si>
    <t>Entertainment</t>
  </si>
  <si>
    <t>Date</t>
  </si>
  <si>
    <t>running balance</t>
  </si>
  <si>
    <t>note</t>
  </si>
  <si>
    <t>Begin Balance</t>
  </si>
  <si>
    <t>J's Birthday</t>
  </si>
  <si>
    <t>new shirt</t>
  </si>
  <si>
    <t>Total Balance</t>
  </si>
  <si>
    <t>List all debts from smallest to largest (excluding first mortgage)</t>
  </si>
  <si>
    <t>ITEM</t>
  </si>
  <si>
    <t>Total Payoff</t>
  </si>
  <si>
    <t>Truck Payoff</t>
  </si>
  <si>
    <t>Student Loan Payoff</t>
  </si>
  <si>
    <t>TOTAL</t>
  </si>
  <si>
    <t>Annual/Quarterly Payments</t>
  </si>
  <si>
    <t>Yearly Payment</t>
  </si>
  <si>
    <t>months</t>
  </si>
  <si>
    <t>per month</t>
  </si>
  <si>
    <t>Termite Control</t>
  </si>
  <si>
    <t>Savings Report</t>
  </si>
  <si>
    <t>Use as quick way to populate weekly paycheck entries for Savings sheet.  Make sure headings match and use 'paste values' on the "Savings" sheet so you copy the numbers instead of formulas</t>
  </si>
  <si>
    <t>Envelope Report</t>
  </si>
  <si>
    <t>Data is populated automatically from Budget sheet.  Shows breakdown of Envelope withdrawals.</t>
  </si>
  <si>
    <t>Change Log</t>
  </si>
  <si>
    <t>Change Date</t>
  </si>
  <si>
    <t>Change Description</t>
  </si>
  <si>
    <t xml:space="preserve">Modified "About" page so calendar automatically adjusts based on month/year entered for the workbook.  </t>
  </si>
  <si>
    <t>Updated the date on the about tab to make sure the date calc formula still works...</t>
  </si>
  <si>
    <t>Sa</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</si>
</sst>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
    <numFmt numFmtId="165" formatCode="&quot;$&quot;#,##0"/>
    <numFmt numFmtId="166" formatCode="#,##0.00;(#,##0.00)"/>
    <numFmt numFmtId="167" formatCode="m/d/yyyy h:mm:ss"/>
    <numFmt numFmtId="168" formatCode="$#,##0.00"/>
    <numFmt numFmtId="169" formatCode="M/d/yyyy"/>
    <numFmt numFmtId="170" formatCode="&quot;$&quot;#,##0.0"/>
    <numFmt numFmtId="171" formatCode="$#,##0.00;-$#,##0.00"/>
    <numFmt numFmtId="172" formatCode="&quot;$&quot;#,##0.00"/>
    <numFmt numFmtId="173" formatCode="MMMM d, yyyy"/>
  </numFmts>
  <fonts count="30">
    <font>
      <sz val="10.0"/>
      <color rgb="FF000000"/>
      <name val="Arial"/>
    </font>
    <font>
      <b/>
      <sz val="18.0"/>
    </font>
    <font>
      <b/>
      <sz val="10.0"/>
    </font>
    <font>
      <b/>
      <sz val="12.0"/>
    </font>
    <font/>
    <font>
      <sz val="9.0"/>
      <name val="Verdana"/>
    </font>
    <font>
      <sz val="11.0"/>
    </font>
    <font>
      <b/>
      <sz val="11.0"/>
    </font>
    <font>
      <u/>
      <color rgb="FF0000FF"/>
    </font>
    <font>
      <b/>
      <sz val="14.0"/>
      <color rgb="FFFFFFFF"/>
    </font>
    <font>
      <sz val="10.0"/>
      <color rgb="FFFFFFFF"/>
    </font>
    <font>
      <i/>
      <sz val="10.0"/>
    </font>
    <font>
      <sz val="8.0"/>
      <name val="Times New Roman"/>
    </font>
    <font>
      <sz val="10.0"/>
      <name val="Times New Roman"/>
    </font>
    <font>
      <sz val="8.0"/>
    </font>
    <font>
      <sz val="10.0"/>
      <color rgb="FF000000"/>
    </font>
    <font>
      <sz val="7.0"/>
    </font>
    <font>
      <i/>
      <sz val="8.0"/>
    </font>
    <font>
      <b/>
      <sz val="8.0"/>
      <color rgb="FFFFFFFF"/>
      <name val="Trebuchet MS"/>
    </font>
    <font>
      <sz val="8.0"/>
      <color rgb="FF000000"/>
      <name val="Trebuchet MS"/>
    </font>
    <font>
      <sz val="8.0"/>
      <name val="Trebuchet MS"/>
    </font>
    <font>
      <b/>
      <i/>
      <sz val="10.0"/>
    </font>
    <font>
      <b/>
      <sz val="10.0"/>
      <color rgb="FFFFFFFF"/>
      <name val="Times New Roman"/>
    </font>
    <font>
      <sz val="10.0"/>
      <color rgb="FF000000"/>
      <name val="Times New Roman"/>
    </font>
    <font>
      <i/>
      <sz val="11.0"/>
      <color rgb="FF000000"/>
    </font>
    <font>
      <sz val="11.0"/>
      <color rgb="FF000000"/>
    </font>
    <font>
      <b/>
      <sz val="11.0"/>
      <color rgb="FFFFFFFF"/>
    </font>
    <font>
      <b/>
      <sz val="11.0"/>
      <color rgb="FF000000"/>
    </font>
    <font>
      <b/>
      <sz val="10.0"/>
      <color rgb="FFFFFFFF"/>
    </font>
    <font>
      <sz val="14.0"/>
    </font>
  </fonts>
  <fills count="16">
    <fill>
      <patternFill patternType="none"/>
    </fill>
    <fill>
      <patternFill patternType="lightGray"/>
    </fill>
    <fill>
      <patternFill patternType="solid">
        <fgColor rgb="FFFFFF00"/>
        <bgColor rgb="FFFFFF00"/>
      </patternFill>
    </fill>
    <fill>
      <patternFill patternType="solid">
        <fgColor rgb="FFD9D9D9"/>
        <bgColor rgb="FFD9D9D9"/>
      </patternFill>
    </fill>
    <fill>
      <patternFill patternType="solid">
        <fgColor rgb="FFD9EAD3"/>
        <bgColor rgb="FFD9EAD3"/>
      </patternFill>
    </fill>
    <fill>
      <patternFill patternType="solid">
        <fgColor rgb="FFFFF2CC"/>
        <bgColor rgb="FFFFF2CC"/>
      </patternFill>
    </fill>
    <fill>
      <patternFill patternType="solid">
        <fgColor rgb="FFCCCCCC"/>
        <bgColor rgb="FFCCCCCC"/>
      </patternFill>
    </fill>
    <fill>
      <patternFill patternType="solid">
        <fgColor rgb="FFB6D7A8"/>
        <bgColor rgb="FFB6D7A8"/>
      </patternFill>
    </fill>
    <fill>
      <patternFill patternType="solid">
        <fgColor rgb="FFB3D580"/>
        <bgColor rgb="FFB3D580"/>
      </patternFill>
    </fill>
    <fill>
      <patternFill patternType="solid">
        <fgColor rgb="FF003366"/>
        <bgColor rgb="FF003366"/>
      </patternFill>
    </fill>
    <fill>
      <patternFill patternType="solid">
        <fgColor rgb="FFFFFFFF"/>
        <bgColor rgb="FFFFFFFF"/>
      </patternFill>
    </fill>
    <fill>
      <patternFill patternType="solid">
        <fgColor rgb="FFDDDDDD"/>
        <bgColor rgb="FFDDDDDD"/>
      </patternFill>
    </fill>
    <fill>
      <patternFill patternType="solid">
        <fgColor rgb="FF008080"/>
        <bgColor rgb="FF008080"/>
      </patternFill>
    </fill>
    <fill>
      <patternFill patternType="solid">
        <fgColor rgb="FFFFFF99"/>
        <bgColor rgb="FFFFFF99"/>
      </patternFill>
    </fill>
    <fill>
      <patternFill patternType="solid">
        <fgColor rgb="FFFFCC99"/>
        <bgColor rgb="FFFFCC99"/>
      </patternFill>
    </fill>
    <fill>
      <patternFill patternType="solid">
        <fgColor rgb="FF9FC5E8"/>
        <bgColor rgb="FF9FC5E8"/>
      </patternFill>
    </fill>
  </fills>
  <borders count="14">
    <border/>
    <border>
      <bottom style="thin">
        <color rgb="FF000000"/>
      </bottom>
    </border>
    <border>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left style="thin">
        <color rgb="FF000000"/>
      </left>
      <bottom style="thin">
        <color rgb="FF000000"/>
      </bottom>
    </border>
    <border>
      <right style="thin">
        <color rgb="FF000000"/>
      </right>
      <bottom style="thin">
        <color rgb="FF000000"/>
      </bottom>
    </border>
  </borders>
  <cellStyleXfs count="1">
    <xf borderId="0" fillId="0" fontId="0" numFmtId="0" applyAlignment="1" applyFont="1"/>
  </cellStyleXfs>
  <cellXfs count="208">
    <xf borderId="0" fillId="0" fontId="0" numFmtId="0" xfId="0" applyAlignment="1" applyFont="1">
      <alignment readingOrder="0" shrinkToFit="0" vertical="bottom" wrapText="1"/>
    </xf>
    <xf borderId="0" fillId="0" fontId="1" numFmtId="0" xfId="0" applyAlignment="1" applyFont="1">
      <alignment readingOrder="0" shrinkToFit="0" wrapText="1"/>
    </xf>
    <xf borderId="0" fillId="0" fontId="2" numFmtId="0" xfId="0" applyAlignment="1" applyFont="1">
      <alignment horizontal="center" readingOrder="0" shrinkToFit="0" vertical="bottom" wrapText="1"/>
    </xf>
    <xf borderId="0" fillId="0" fontId="3" numFmtId="0" xfId="0" applyAlignment="1" applyFont="1">
      <alignment horizontal="right" shrinkToFit="0" vertical="bottom" wrapText="1"/>
    </xf>
    <xf borderId="0" fillId="0" fontId="2" numFmtId="0" xfId="0" applyAlignment="1" applyFont="1">
      <alignment shrinkToFit="0" wrapText="1"/>
    </xf>
    <xf borderId="1" fillId="0" fontId="2" numFmtId="0" xfId="0" applyAlignment="1" applyBorder="1" applyFont="1">
      <alignment horizontal="center" shrinkToFit="0" vertical="bottom" wrapText="1"/>
    </xf>
    <xf borderId="0" fillId="0" fontId="4" numFmtId="0" xfId="0" applyAlignment="1" applyFont="1">
      <alignment horizontal="center" shrinkToFit="0" vertical="bottom" wrapText="1"/>
    </xf>
    <xf borderId="0" fillId="0" fontId="4" numFmtId="0" xfId="0" applyAlignment="1" applyFont="1">
      <alignment readingOrder="0" shrinkToFit="0" wrapText="1"/>
    </xf>
    <xf borderId="0" fillId="2" fontId="4" numFmtId="0" xfId="0" applyAlignment="1" applyFill="1" applyFont="1">
      <alignment readingOrder="0" shrinkToFit="0" wrapText="1"/>
    </xf>
    <xf borderId="0" fillId="0" fontId="5" numFmtId="0" xfId="0" applyAlignment="1" applyFont="1">
      <alignment readingOrder="0" shrinkToFit="0" wrapText="1"/>
    </xf>
    <xf borderId="2" fillId="0" fontId="4" numFmtId="0" xfId="0" applyAlignment="1" applyBorder="1" applyFont="1">
      <alignment shrinkToFit="0" wrapText="1"/>
    </xf>
    <xf borderId="3" fillId="3" fontId="4" numFmtId="0" xfId="0" applyAlignment="1" applyBorder="1" applyFill="1" applyFont="1">
      <alignment horizontal="center" readingOrder="0" shrinkToFit="0" vertical="bottom" wrapText="1"/>
    </xf>
    <xf borderId="4" fillId="0" fontId="4" numFmtId="0" xfId="0" applyAlignment="1" applyBorder="1" applyFont="1">
      <alignment horizontal="center" shrinkToFit="0" vertical="bottom" wrapText="1"/>
    </xf>
    <xf borderId="3" fillId="4" fontId="4" numFmtId="0" xfId="0" applyAlignment="1" applyBorder="1" applyFill="1" applyFont="1">
      <alignment horizontal="center" readingOrder="0" shrinkToFit="0" vertical="bottom" wrapText="1"/>
    </xf>
    <xf borderId="3" fillId="5" fontId="4" numFmtId="0" xfId="0" applyAlignment="1" applyBorder="1" applyFill="1" applyFont="1">
      <alignment horizontal="center" readingOrder="0" shrinkToFit="0" vertical="bottom" wrapText="1"/>
    </xf>
    <xf borderId="0" fillId="2" fontId="4" numFmtId="0" xfId="0" applyAlignment="1" applyFont="1">
      <alignment readingOrder="0" shrinkToFit="0" wrapText="1"/>
    </xf>
    <xf borderId="5" fillId="6" fontId="6" numFmtId="0" xfId="0" applyAlignment="1" applyBorder="1" applyFill="1" applyFont="1">
      <alignment horizontal="center" shrinkToFit="0" vertical="bottom" wrapText="1"/>
    </xf>
    <xf borderId="6" fillId="0" fontId="4" numFmtId="0" xfId="0" applyAlignment="1" applyBorder="1" applyFont="1">
      <alignment shrinkToFit="0" wrapText="1"/>
    </xf>
    <xf borderId="7" fillId="0" fontId="4" numFmtId="0" xfId="0" applyAlignment="1" applyBorder="1" applyFont="1">
      <alignment shrinkToFit="0" wrapText="1"/>
    </xf>
    <xf borderId="5" fillId="7" fontId="7" numFmtId="0" xfId="0" applyAlignment="1" applyBorder="1" applyFill="1" applyFont="1">
      <alignment horizontal="center" shrinkToFit="0" vertical="bottom" wrapText="1"/>
    </xf>
    <xf borderId="1" fillId="0" fontId="4" numFmtId="0" xfId="0" applyAlignment="1" applyBorder="1" applyFont="1">
      <alignment shrinkToFit="0" wrapText="1"/>
    </xf>
    <xf borderId="3" fillId="3" fontId="4" numFmtId="0" xfId="0" applyAlignment="1" applyBorder="1" applyFont="1">
      <alignment horizontal="center" shrinkToFit="0" vertical="bottom" wrapText="1"/>
    </xf>
    <xf borderId="4" fillId="0" fontId="4" numFmtId="0" xfId="0" applyAlignment="1" applyBorder="1" applyFont="1">
      <alignment shrinkToFit="0" wrapText="1"/>
    </xf>
    <xf borderId="3" fillId="4" fontId="4" numFmtId="0" xfId="0" applyAlignment="1" applyBorder="1" applyFont="1">
      <alignment shrinkToFit="0" wrapText="1"/>
    </xf>
    <xf borderId="3" fillId="5" fontId="4" numFmtId="0" xfId="0" applyAlignment="1" applyBorder="1" applyFont="1">
      <alignment horizontal="center" shrinkToFit="0" vertical="bottom" wrapText="1"/>
    </xf>
    <xf borderId="5" fillId="8" fontId="4" numFmtId="0" xfId="0" applyAlignment="1" applyBorder="1" applyFill="1" applyFont="1">
      <alignment shrinkToFit="0" wrapText="1"/>
    </xf>
    <xf borderId="6" fillId="8" fontId="4" numFmtId="0" xfId="0" applyAlignment="1" applyBorder="1" applyFont="1">
      <alignment readingOrder="0" shrinkToFit="0" wrapText="1"/>
    </xf>
    <xf borderId="8" fillId="0" fontId="4" numFmtId="0" xfId="0" applyAlignment="1" applyBorder="1" applyFont="1">
      <alignment readingOrder="0" shrinkToFit="0" wrapText="1"/>
    </xf>
    <xf borderId="9" fillId="2" fontId="4" numFmtId="0" xfId="0" applyAlignment="1" applyBorder="1" applyFont="1">
      <alignment readingOrder="0" shrinkToFit="0" wrapText="1"/>
    </xf>
    <xf borderId="9" fillId="2" fontId="4" numFmtId="164" xfId="0" applyAlignment="1" applyBorder="1" applyFont="1" applyNumberFormat="1">
      <alignment readingOrder="0" shrinkToFit="0" wrapText="1"/>
    </xf>
    <xf borderId="10" fillId="0" fontId="4" numFmtId="165" xfId="0" applyAlignment="1" applyBorder="1" applyFont="1" applyNumberFormat="1">
      <alignment shrinkToFit="0" wrapText="1"/>
    </xf>
    <xf borderId="11" fillId="0" fontId="4" numFmtId="0" xfId="0" applyAlignment="1" applyBorder="1" applyFont="1">
      <alignment readingOrder="0" shrinkToFit="0" wrapText="1"/>
    </xf>
    <xf borderId="0" fillId="2" fontId="4" numFmtId="164" xfId="0" applyAlignment="1" applyFont="1" applyNumberFormat="1">
      <alignment readingOrder="0" shrinkToFit="0" wrapText="1"/>
    </xf>
    <xf borderId="2" fillId="0" fontId="4" numFmtId="165" xfId="0" applyAlignment="1" applyBorder="1" applyFont="1" applyNumberFormat="1">
      <alignment shrinkToFit="0" wrapText="1"/>
    </xf>
    <xf borderId="12" fillId="0" fontId="4" numFmtId="0" xfId="0" applyAlignment="1" applyBorder="1" applyFont="1">
      <alignment readingOrder="0" shrinkToFit="0" wrapText="1"/>
    </xf>
    <xf borderId="1" fillId="2" fontId="4" numFmtId="0" xfId="0" applyAlignment="1" applyBorder="1" applyFont="1">
      <alignment readingOrder="0" shrinkToFit="0" wrapText="1"/>
    </xf>
    <xf borderId="1" fillId="2" fontId="4" numFmtId="164" xfId="0" applyAlignment="1" applyBorder="1" applyFont="1" applyNumberFormat="1">
      <alignment readingOrder="0" shrinkToFit="0" wrapText="1"/>
    </xf>
    <xf borderId="13" fillId="0" fontId="4" numFmtId="165" xfId="0" applyAlignment="1" applyBorder="1" applyFont="1" applyNumberFormat="1">
      <alignment shrinkToFit="0" wrapText="1"/>
    </xf>
    <xf borderId="9" fillId="0" fontId="4" numFmtId="0" xfId="0" applyAlignment="1" applyBorder="1" applyFont="1">
      <alignment shrinkToFit="0" wrapText="1"/>
    </xf>
    <xf borderId="0" fillId="0" fontId="4" numFmtId="166" xfId="0" applyAlignment="1" applyFont="1" applyNumberFormat="1">
      <alignment shrinkToFit="0" wrapText="1"/>
    </xf>
    <xf borderId="1" fillId="0" fontId="4" numFmtId="166" xfId="0" applyAlignment="1" applyBorder="1" applyFont="1" applyNumberFormat="1">
      <alignment shrinkToFit="0" wrapText="1"/>
    </xf>
    <xf borderId="9" fillId="0" fontId="4" numFmtId="166" xfId="0" applyAlignment="1" applyBorder="1" applyFont="1" applyNumberFormat="1">
      <alignment shrinkToFit="0" wrapText="1"/>
    </xf>
    <xf borderId="0" fillId="0" fontId="4" numFmtId="0" xfId="0" applyAlignment="1" applyFont="1">
      <alignment shrinkToFit="0" wrapText="1"/>
    </xf>
    <xf borderId="9" fillId="0" fontId="4" numFmtId="167" xfId="0" applyAlignment="1" applyBorder="1" applyFont="1" applyNumberFormat="1">
      <alignment shrinkToFit="0" wrapText="1"/>
    </xf>
    <xf borderId="0" fillId="0" fontId="2" numFmtId="0" xfId="0" applyAlignment="1" applyFont="1">
      <alignment horizontal="center" shrinkToFit="0" vertical="bottom" wrapText="1"/>
    </xf>
    <xf borderId="9" fillId="0" fontId="2" numFmtId="0" xfId="0" applyAlignment="1" applyBorder="1" applyFont="1">
      <alignment horizontal="center" shrinkToFit="0" vertical="bottom" wrapText="1"/>
    </xf>
    <xf borderId="0" fillId="0" fontId="3" numFmtId="0" xfId="0" applyAlignment="1" applyFont="1">
      <alignment readingOrder="0" shrinkToFit="0" wrapText="1"/>
    </xf>
    <xf borderId="0" fillId="0" fontId="2" numFmtId="0" xfId="0" applyAlignment="1" applyFont="1">
      <alignment readingOrder="0" shrinkToFit="0" wrapText="1"/>
    </xf>
    <xf borderId="0" fillId="0" fontId="8" numFmtId="0" xfId="0" applyAlignment="1" applyFont="1">
      <alignment readingOrder="0" shrinkToFit="0" wrapText="1"/>
    </xf>
    <xf borderId="0" fillId="9" fontId="9" numFmtId="0" xfId="0" applyAlignment="1" applyFill="1" applyFont="1">
      <alignment shrinkToFit="0" wrapText="1"/>
    </xf>
    <xf borderId="0" fillId="9" fontId="10" numFmtId="0" xfId="0" applyAlignment="1" applyFont="1">
      <alignment readingOrder="0" shrinkToFit="0" vertical="bottom" wrapText="0"/>
    </xf>
    <xf borderId="0" fillId="9" fontId="10" numFmtId="0" xfId="0" applyAlignment="1" applyFont="1">
      <alignment readingOrder="0" shrinkToFit="0" wrapText="1"/>
    </xf>
    <xf borderId="0" fillId="9" fontId="10" numFmtId="164" xfId="0" applyAlignment="1" applyFont="1" applyNumberFormat="1">
      <alignment readingOrder="0" shrinkToFit="0" wrapText="1"/>
    </xf>
    <xf borderId="0" fillId="9" fontId="10" numFmtId="168" xfId="0" applyAlignment="1" applyFont="1" applyNumberFormat="1">
      <alignment readingOrder="0" shrinkToFit="0" wrapText="1"/>
    </xf>
    <xf borderId="0" fillId="9" fontId="10" numFmtId="0" xfId="0" applyAlignment="1" applyFont="1">
      <alignment shrinkToFit="0" wrapText="1"/>
    </xf>
    <xf borderId="1" fillId="9" fontId="4" numFmtId="0" xfId="0" applyAlignment="1" applyBorder="1" applyFont="1">
      <alignment shrinkToFit="0" wrapText="1"/>
    </xf>
    <xf borderId="1" fillId="9" fontId="4" numFmtId="164" xfId="0" applyAlignment="1" applyBorder="1" applyFont="1" applyNumberFormat="1">
      <alignment shrinkToFit="0" wrapText="1"/>
    </xf>
    <xf borderId="1" fillId="9" fontId="4" numFmtId="168" xfId="0" applyAlignment="1" applyBorder="1" applyFont="1" applyNumberFormat="1">
      <alignment shrinkToFit="0" wrapText="1"/>
    </xf>
    <xf borderId="1" fillId="9" fontId="11" numFmtId="0" xfId="0" applyAlignment="1" applyBorder="1" applyFont="1">
      <alignment shrinkToFit="0" wrapText="1"/>
    </xf>
    <xf borderId="1" fillId="9" fontId="10" numFmtId="169" xfId="0" applyAlignment="1" applyBorder="1" applyFont="1" applyNumberFormat="1">
      <alignment readingOrder="0" shrinkToFit="0" wrapText="1"/>
    </xf>
    <xf borderId="1" fillId="9" fontId="10" numFmtId="167" xfId="0" applyAlignment="1" applyBorder="1" applyFont="1" applyNumberFormat="1">
      <alignment readingOrder="0" shrinkToFit="0" wrapText="1"/>
    </xf>
    <xf borderId="0" fillId="9" fontId="10" numFmtId="169" xfId="0" applyAlignment="1" applyFont="1" applyNumberFormat="1">
      <alignment readingOrder="0" shrinkToFit="0" wrapText="1"/>
    </xf>
    <xf borderId="11" fillId="0" fontId="12" numFmtId="0" xfId="0" applyAlignment="1" applyBorder="1" applyFont="1">
      <alignment readingOrder="0" shrinkToFit="0" wrapText="1"/>
    </xf>
    <xf borderId="9" fillId="10" fontId="4" numFmtId="0" xfId="0" applyAlignment="1" applyBorder="1" applyFill="1" applyFont="1">
      <alignment shrinkToFit="0" wrapText="1"/>
    </xf>
    <xf borderId="9" fillId="11" fontId="4" numFmtId="164" xfId="0" applyAlignment="1" applyBorder="1" applyFill="1" applyFont="1" applyNumberFormat="1">
      <alignment shrinkToFit="0" wrapText="1"/>
    </xf>
    <xf borderId="9" fillId="11" fontId="4" numFmtId="168" xfId="0" applyAlignment="1" applyBorder="1" applyFont="1" applyNumberFormat="1">
      <alignment shrinkToFit="0" wrapText="1"/>
    </xf>
    <xf borderId="9" fillId="10" fontId="11" numFmtId="166" xfId="0" applyAlignment="1" applyBorder="1" applyFont="1" applyNumberFormat="1">
      <alignment shrinkToFit="0" wrapText="1"/>
    </xf>
    <xf borderId="9" fillId="12" fontId="4" numFmtId="0" xfId="0" applyAlignment="1" applyBorder="1" applyFill="1" applyFont="1">
      <alignment shrinkToFit="0" wrapText="1"/>
    </xf>
    <xf borderId="9" fillId="2" fontId="4" numFmtId="168" xfId="0" applyAlignment="1" applyBorder="1" applyFont="1" applyNumberFormat="1">
      <alignment readingOrder="0" shrinkToFit="0" wrapText="1"/>
    </xf>
    <xf borderId="9" fillId="13" fontId="4" numFmtId="168" xfId="0" applyAlignment="1" applyBorder="1" applyFill="1" applyFont="1" applyNumberFormat="1">
      <alignment shrinkToFit="0" wrapText="1"/>
    </xf>
    <xf borderId="10" fillId="2" fontId="4" numFmtId="168" xfId="0" applyAlignment="1" applyBorder="1" applyFont="1" applyNumberFormat="1">
      <alignment shrinkToFit="0" wrapText="1"/>
    </xf>
    <xf borderId="11" fillId="0" fontId="4" numFmtId="0" xfId="0" applyAlignment="1" applyBorder="1" applyFont="1">
      <alignment shrinkToFit="0" wrapText="1"/>
    </xf>
    <xf borderId="0" fillId="10" fontId="4" numFmtId="0" xfId="0" applyAlignment="1" applyFont="1">
      <alignment shrinkToFit="0" wrapText="1"/>
    </xf>
    <xf borderId="0" fillId="11" fontId="4" numFmtId="164" xfId="0" applyAlignment="1" applyFont="1" applyNumberFormat="1">
      <alignment shrinkToFit="0" wrapText="1"/>
    </xf>
    <xf borderId="0" fillId="11" fontId="4" numFmtId="168" xfId="0" applyAlignment="1" applyFont="1" applyNumberFormat="1">
      <alignment shrinkToFit="0" wrapText="1"/>
    </xf>
    <xf borderId="0" fillId="10" fontId="11" numFmtId="166" xfId="0" applyAlignment="1" applyFont="1" applyNumberFormat="1">
      <alignment shrinkToFit="0" wrapText="1"/>
    </xf>
    <xf borderId="0" fillId="12" fontId="4" numFmtId="0" xfId="0" applyAlignment="1" applyFont="1">
      <alignment shrinkToFit="0" wrapText="1"/>
    </xf>
    <xf borderId="0" fillId="2" fontId="4" numFmtId="168" xfId="0" applyAlignment="1" applyFont="1" applyNumberFormat="1">
      <alignment readingOrder="0" shrinkToFit="0" wrapText="1"/>
    </xf>
    <xf borderId="0" fillId="13" fontId="4" numFmtId="168" xfId="0" applyAlignment="1" applyFont="1" applyNumberFormat="1">
      <alignment readingOrder="0" shrinkToFit="0" wrapText="1"/>
    </xf>
    <xf borderId="2" fillId="2" fontId="4" numFmtId="168" xfId="0" applyAlignment="1" applyBorder="1" applyFont="1" applyNumberFormat="1">
      <alignment shrinkToFit="0" wrapText="1"/>
    </xf>
    <xf borderId="0" fillId="2" fontId="4" numFmtId="168" xfId="0" applyAlignment="1" applyFont="1" applyNumberFormat="1">
      <alignment shrinkToFit="0" wrapText="1"/>
    </xf>
    <xf borderId="0" fillId="13" fontId="4" numFmtId="168" xfId="0" applyAlignment="1" applyFont="1" applyNumberFormat="1">
      <alignment shrinkToFit="0" wrapText="1"/>
    </xf>
    <xf borderId="12" fillId="0" fontId="12" numFmtId="0" xfId="0" applyAlignment="1" applyBorder="1" applyFont="1">
      <alignment readingOrder="0" shrinkToFit="0" wrapText="1"/>
    </xf>
    <xf borderId="1" fillId="10" fontId="4" numFmtId="0" xfId="0" applyAlignment="1" applyBorder="1" applyFont="1">
      <alignment shrinkToFit="0" wrapText="1"/>
    </xf>
    <xf borderId="1" fillId="11" fontId="4" numFmtId="164" xfId="0" applyAlignment="1" applyBorder="1" applyFont="1" applyNumberFormat="1">
      <alignment shrinkToFit="0" wrapText="1"/>
    </xf>
    <xf borderId="1" fillId="11" fontId="4" numFmtId="168" xfId="0" applyAlignment="1" applyBorder="1" applyFont="1" applyNumberFormat="1">
      <alignment shrinkToFit="0" wrapText="1"/>
    </xf>
    <xf borderId="1" fillId="10" fontId="11" numFmtId="166" xfId="0" applyAlignment="1" applyBorder="1" applyFont="1" applyNumberFormat="1">
      <alignment shrinkToFit="0" wrapText="1"/>
    </xf>
    <xf borderId="1" fillId="12" fontId="4" numFmtId="0" xfId="0" applyAlignment="1" applyBorder="1" applyFont="1">
      <alignment shrinkToFit="0" wrapText="1"/>
    </xf>
    <xf borderId="1" fillId="2" fontId="4" numFmtId="168" xfId="0" applyAlignment="1" applyBorder="1" applyFont="1" applyNumberFormat="1">
      <alignment shrinkToFit="0" wrapText="1"/>
    </xf>
    <xf borderId="1" fillId="13" fontId="4" numFmtId="168" xfId="0" applyAlignment="1" applyBorder="1" applyFont="1" applyNumberFormat="1">
      <alignment shrinkToFit="0" wrapText="1"/>
    </xf>
    <xf borderId="13" fillId="2" fontId="4" numFmtId="168" xfId="0" applyAlignment="1" applyBorder="1" applyFont="1" applyNumberFormat="1">
      <alignment shrinkToFit="0" wrapText="1"/>
    </xf>
    <xf borderId="5" fillId="8" fontId="13" numFmtId="0" xfId="0" applyAlignment="1" applyBorder="1" applyFont="1">
      <alignment readingOrder="0" shrinkToFit="0" wrapText="1"/>
    </xf>
    <xf borderId="6" fillId="8" fontId="4" numFmtId="0" xfId="0" applyAlignment="1" applyBorder="1" applyFont="1">
      <alignment shrinkToFit="0" wrapText="1"/>
    </xf>
    <xf borderId="6" fillId="8" fontId="14" numFmtId="164" xfId="0" applyAlignment="1" applyBorder="1" applyFont="1" applyNumberFormat="1">
      <alignment shrinkToFit="0" wrapText="1"/>
    </xf>
    <xf borderId="6" fillId="8" fontId="4" numFmtId="168" xfId="0" applyAlignment="1" applyBorder="1" applyFont="1" applyNumberFormat="1">
      <alignment shrinkToFit="0" wrapText="1"/>
    </xf>
    <xf borderId="6" fillId="8" fontId="11" numFmtId="166" xfId="0" applyAlignment="1" applyBorder="1" applyFont="1" applyNumberFormat="1">
      <alignment shrinkToFit="0" wrapText="1"/>
    </xf>
    <xf borderId="6" fillId="12" fontId="4" numFmtId="0" xfId="0" applyAlignment="1" applyBorder="1" applyFont="1">
      <alignment shrinkToFit="0" wrapText="1"/>
    </xf>
    <xf borderId="7" fillId="8" fontId="4" numFmtId="168" xfId="0" applyAlignment="1" applyBorder="1" applyFont="1" applyNumberFormat="1">
      <alignment shrinkToFit="0" wrapText="1"/>
    </xf>
    <xf borderId="8" fillId="0" fontId="4" numFmtId="0" xfId="0" applyAlignment="1" applyBorder="1" applyFont="1">
      <alignment shrinkToFit="0" wrapText="1"/>
    </xf>
    <xf borderId="9" fillId="0" fontId="4" numFmtId="164" xfId="0" applyAlignment="1" applyBorder="1" applyFont="1" applyNumberFormat="1">
      <alignment shrinkToFit="0" wrapText="1"/>
    </xf>
    <xf borderId="9" fillId="0" fontId="4" numFmtId="168" xfId="0" applyAlignment="1" applyBorder="1" applyFont="1" applyNumberFormat="1">
      <alignment shrinkToFit="0" wrapText="1"/>
    </xf>
    <xf borderId="9" fillId="0" fontId="11" numFmtId="0" xfId="0" applyAlignment="1" applyBorder="1" applyFont="1">
      <alignment shrinkToFit="0" wrapText="1"/>
    </xf>
    <xf borderId="0" fillId="14" fontId="15" numFmtId="0" xfId="0" applyAlignment="1" applyFill="1" applyFont="1">
      <alignment readingOrder="0" shrinkToFit="0" wrapText="1"/>
    </xf>
    <xf borderId="0" fillId="0" fontId="4" numFmtId="164" xfId="0" applyAlignment="1" applyFont="1" applyNumberFormat="1">
      <alignment shrinkToFit="0" wrapText="1"/>
    </xf>
    <xf borderId="0" fillId="14" fontId="16" numFmtId="168" xfId="0" applyAlignment="1" applyFont="1" applyNumberFormat="1">
      <alignment readingOrder="0" shrinkToFit="0" wrapText="1"/>
    </xf>
    <xf borderId="1" fillId="12" fontId="11" numFmtId="0" xfId="0" applyAlignment="1" applyBorder="1" applyFont="1">
      <alignment shrinkToFit="0" wrapText="1"/>
    </xf>
    <xf borderId="0" fillId="14" fontId="17" numFmtId="166" xfId="0" applyAlignment="1" applyFont="1" applyNumberFormat="1">
      <alignment shrinkToFit="0" wrapText="1"/>
    </xf>
    <xf borderId="0" fillId="9" fontId="18" numFmtId="0" xfId="0" applyAlignment="1" applyFont="1">
      <alignment readingOrder="0" shrinkToFit="0" wrapText="1"/>
    </xf>
    <xf borderId="0" fillId="11" fontId="4" numFmtId="166" xfId="0" applyAlignment="1" applyFont="1" applyNumberFormat="1">
      <alignment shrinkToFit="0" wrapText="1"/>
    </xf>
    <xf borderId="2" fillId="11" fontId="4" numFmtId="168" xfId="0" applyAlignment="1" applyBorder="1" applyFont="1" applyNumberFormat="1">
      <alignment shrinkToFit="0" wrapText="1"/>
    </xf>
    <xf borderId="11" fillId="10" fontId="11" numFmtId="0" xfId="0" applyAlignment="1" applyBorder="1" applyFont="1">
      <alignment shrinkToFit="0" wrapText="1"/>
    </xf>
    <xf borderId="10" fillId="12" fontId="4" numFmtId="0" xfId="0" applyAlignment="1" applyBorder="1" applyFont="1">
      <alignment shrinkToFit="0" wrapText="1"/>
    </xf>
    <xf borderId="11" fillId="2" fontId="4" numFmtId="168" xfId="0" applyAlignment="1" applyBorder="1" applyFont="1" applyNumberFormat="1">
      <alignment shrinkToFit="0" wrapText="1"/>
    </xf>
    <xf borderId="0" fillId="0" fontId="19" numFmtId="0" xfId="0" applyAlignment="1" applyFont="1">
      <alignment readingOrder="0" shrinkToFit="0" wrapText="1"/>
    </xf>
    <xf borderId="0" fillId="10" fontId="4" numFmtId="0" xfId="0" applyAlignment="1" applyFont="1">
      <alignment readingOrder="0" shrinkToFit="0" wrapText="1"/>
    </xf>
    <xf borderId="0" fillId="10" fontId="4" numFmtId="14" xfId="0" applyAlignment="1" applyFont="1" applyNumberFormat="1">
      <alignment readingOrder="0" shrinkToFit="0" wrapText="1"/>
    </xf>
    <xf borderId="0" fillId="11" fontId="4" numFmtId="166" xfId="0" applyAlignment="1" applyFont="1" applyNumberFormat="1">
      <alignment readingOrder="0" shrinkToFit="0" wrapText="1"/>
    </xf>
    <xf borderId="2" fillId="11" fontId="4" numFmtId="168" xfId="0" applyAlignment="1" applyBorder="1" applyFont="1" applyNumberFormat="1">
      <alignment readingOrder="0" shrinkToFit="0" wrapText="1"/>
    </xf>
    <xf borderId="11" fillId="10" fontId="11" numFmtId="166" xfId="0" applyAlignment="1" applyBorder="1" applyFont="1" applyNumberFormat="1">
      <alignment shrinkToFit="0" wrapText="1"/>
    </xf>
    <xf borderId="2" fillId="12" fontId="4" numFmtId="0" xfId="0" applyAlignment="1" applyBorder="1" applyFont="1">
      <alignment shrinkToFit="0" wrapText="1"/>
    </xf>
    <xf borderId="11" fillId="2" fontId="4" numFmtId="168" xfId="0" applyAlignment="1" applyBorder="1" applyFont="1" applyNumberFormat="1">
      <alignment readingOrder="0" shrinkToFit="0" wrapText="1"/>
    </xf>
    <xf borderId="0" fillId="0" fontId="12" numFmtId="0" xfId="0" applyAlignment="1" applyFont="1">
      <alignment readingOrder="0" shrinkToFit="0" wrapText="1"/>
    </xf>
    <xf borderId="0" fillId="0" fontId="20" numFmtId="0" xfId="0" applyAlignment="1" applyFont="1">
      <alignment readingOrder="0" shrinkToFit="0" wrapText="1"/>
    </xf>
    <xf borderId="11" fillId="10" fontId="11" numFmtId="166" xfId="0" applyAlignment="1" applyBorder="1" applyFont="1" applyNumberFormat="1">
      <alignment readingOrder="0" shrinkToFit="0" wrapText="1"/>
    </xf>
    <xf borderId="13" fillId="12" fontId="4" numFmtId="0" xfId="0" applyAlignment="1" applyBorder="1" applyFont="1">
      <alignment shrinkToFit="0" wrapText="1"/>
    </xf>
    <xf borderId="0" fillId="0" fontId="4" numFmtId="170" xfId="0" applyAlignment="1" applyFont="1" applyNumberFormat="1">
      <alignment shrinkToFit="0" wrapText="1"/>
    </xf>
    <xf borderId="0" fillId="0" fontId="4" numFmtId="168" xfId="0" applyAlignment="1" applyFont="1" applyNumberFormat="1">
      <alignment shrinkToFit="0" wrapText="1"/>
    </xf>
    <xf borderId="0" fillId="0" fontId="11" numFmtId="0" xfId="0" applyAlignment="1" applyFont="1">
      <alignment shrinkToFit="0" wrapText="1"/>
    </xf>
    <xf borderId="0" fillId="14" fontId="4" numFmtId="0" xfId="0" applyAlignment="1" applyFont="1">
      <alignment readingOrder="0" shrinkToFit="0" wrapText="1"/>
    </xf>
    <xf borderId="0" fillId="0" fontId="2" numFmtId="168" xfId="0" applyAlignment="1" applyFont="1" applyNumberFormat="1">
      <alignment shrinkToFit="0" wrapText="1"/>
    </xf>
    <xf borderId="0" fillId="0" fontId="21" numFmtId="0" xfId="0" applyAlignment="1" applyFont="1">
      <alignment shrinkToFit="0" wrapText="1"/>
    </xf>
    <xf borderId="0" fillId="12" fontId="2" numFmtId="0" xfId="0" applyAlignment="1" applyFont="1">
      <alignment shrinkToFit="0" wrapText="1"/>
    </xf>
    <xf borderId="0" fillId="0" fontId="4" numFmtId="168" xfId="0" applyAlignment="1" applyFont="1" applyNumberFormat="1">
      <alignment readingOrder="0" shrinkToFit="0" wrapText="1"/>
    </xf>
    <xf borderId="0" fillId="14" fontId="2" numFmtId="0" xfId="0" applyAlignment="1" applyFont="1">
      <alignment readingOrder="0" shrinkToFit="0" wrapText="1"/>
    </xf>
    <xf borderId="0" fillId="0" fontId="4" numFmtId="10" xfId="0" applyAlignment="1" applyFont="1" applyNumberFormat="1">
      <alignment shrinkToFit="0" wrapText="1"/>
    </xf>
    <xf borderId="1" fillId="9" fontId="22" numFmtId="0" xfId="0" applyAlignment="1" applyBorder="1" applyFont="1">
      <alignment horizontal="center" readingOrder="0" shrinkToFit="0" vertical="center" wrapText="1"/>
    </xf>
    <xf borderId="0" fillId="9" fontId="22" numFmtId="0" xfId="0" applyAlignment="1" applyFont="1">
      <alignment readingOrder="0" shrinkToFit="0" vertical="center" wrapText="1"/>
    </xf>
    <xf borderId="0" fillId="0" fontId="15" numFmtId="0" xfId="0" applyAlignment="1" applyFont="1">
      <alignment readingOrder="0" shrinkToFit="0" vertical="center" wrapText="1"/>
    </xf>
    <xf borderId="9" fillId="0" fontId="23" numFmtId="0" xfId="0" applyAlignment="1" applyBorder="1" applyFont="1">
      <alignment readingOrder="0" shrinkToFit="0" vertical="center" wrapText="0"/>
    </xf>
    <xf borderId="9" fillId="0" fontId="23" numFmtId="168" xfId="0" applyAlignment="1" applyBorder="1" applyFont="1" applyNumberFormat="1">
      <alignment readingOrder="0" shrinkToFit="0" vertical="center" wrapText="1"/>
    </xf>
    <xf borderId="9" fillId="0" fontId="23" numFmtId="168" xfId="0" applyAlignment="1" applyBorder="1" applyFont="1" applyNumberFormat="1">
      <alignment readingOrder="0" shrinkToFit="0" vertical="center" wrapText="0"/>
    </xf>
    <xf borderId="9" fillId="0" fontId="23" numFmtId="171" xfId="0" applyAlignment="1" applyBorder="1" applyFont="1" applyNumberFormat="1">
      <alignment shrinkToFit="0" vertical="center" wrapText="0"/>
    </xf>
    <xf borderId="0" fillId="0" fontId="13" numFmtId="0" xfId="0" applyAlignment="1" applyFont="1">
      <alignment shrinkToFit="0" wrapText="1"/>
    </xf>
    <xf borderId="0" fillId="0" fontId="15" numFmtId="0" xfId="0" applyAlignment="1" applyFont="1">
      <alignment shrinkToFit="0" vertical="center" wrapText="0"/>
    </xf>
    <xf borderId="0" fillId="0" fontId="23" numFmtId="169" xfId="0" applyAlignment="1" applyFont="1" applyNumberFormat="1">
      <alignment readingOrder="0" shrinkToFit="0" vertical="center" wrapText="0"/>
    </xf>
    <xf borderId="0" fillId="0" fontId="13" numFmtId="168" xfId="0" applyAlignment="1" applyFont="1" applyNumberFormat="1">
      <alignment shrinkToFit="0" wrapText="1"/>
    </xf>
    <xf borderId="0" fillId="0" fontId="23" numFmtId="168" xfId="0" applyAlignment="1" applyFont="1" applyNumberFormat="1">
      <alignment readingOrder="0" shrinkToFit="0" vertical="center" wrapText="0"/>
    </xf>
    <xf borderId="0" fillId="0" fontId="23" numFmtId="168" xfId="0" applyAlignment="1" applyFont="1" applyNumberFormat="1">
      <alignment shrinkToFit="0" vertical="center" wrapText="0"/>
    </xf>
    <xf borderId="0" fillId="0" fontId="23" numFmtId="171" xfId="0" applyAlignment="1" applyFont="1" applyNumberFormat="1">
      <alignment shrinkToFit="0" vertical="center" wrapText="0"/>
    </xf>
    <xf borderId="0" fillId="0" fontId="23" numFmtId="172" xfId="0" applyAlignment="1" applyFont="1" applyNumberFormat="1">
      <alignment shrinkToFit="0" vertical="center" wrapText="0"/>
    </xf>
    <xf borderId="0" fillId="0" fontId="13" numFmtId="168" xfId="0" applyAlignment="1" applyFont="1" applyNumberFormat="1">
      <alignment readingOrder="0" shrinkToFit="0" wrapText="1"/>
    </xf>
    <xf borderId="0" fillId="0" fontId="15" numFmtId="0" xfId="0" applyAlignment="1" applyFont="1">
      <alignment readingOrder="0" shrinkToFit="0" vertical="center" wrapText="0"/>
    </xf>
    <xf borderId="0" fillId="0" fontId="13" numFmtId="169" xfId="0" applyAlignment="1" applyFont="1" applyNumberFormat="1">
      <alignment readingOrder="0" shrinkToFit="0" wrapText="1"/>
    </xf>
    <xf borderId="0" fillId="0" fontId="23" numFmtId="167" xfId="0" applyAlignment="1" applyFont="1" applyNumberFormat="1">
      <alignment shrinkToFit="0" vertical="center" wrapText="0"/>
    </xf>
    <xf borderId="0" fillId="0" fontId="23" numFmtId="168" xfId="0" applyAlignment="1" applyFont="1" applyNumberFormat="1">
      <alignment shrinkToFit="0" vertical="center" wrapText="1"/>
    </xf>
    <xf borderId="0" fillId="0" fontId="13" numFmtId="167" xfId="0" applyAlignment="1" applyFont="1" applyNumberFormat="1">
      <alignment shrinkToFit="0" wrapText="1"/>
    </xf>
    <xf borderId="1" fillId="0" fontId="13" numFmtId="167" xfId="0" applyAlignment="1" applyBorder="1" applyFont="1" applyNumberFormat="1">
      <alignment shrinkToFit="0" wrapText="1"/>
    </xf>
    <xf borderId="1" fillId="0" fontId="13" numFmtId="168" xfId="0" applyAlignment="1" applyBorder="1" applyFont="1" applyNumberFormat="1">
      <alignment shrinkToFit="0" wrapText="1"/>
    </xf>
    <xf borderId="1" fillId="0" fontId="23" numFmtId="171" xfId="0" applyAlignment="1" applyBorder="1" applyFont="1" applyNumberFormat="1">
      <alignment shrinkToFit="0" vertical="center" wrapText="0"/>
    </xf>
    <xf borderId="0" fillId="14" fontId="23" numFmtId="172" xfId="0" applyAlignment="1" applyFont="1" applyNumberFormat="1">
      <alignment shrinkToFit="0" vertical="center" wrapText="0"/>
    </xf>
    <xf borderId="9" fillId="0" fontId="23" numFmtId="168" xfId="0" applyAlignment="1" applyBorder="1" applyFont="1" applyNumberFormat="1">
      <alignment shrinkToFit="0" vertical="center" wrapText="1"/>
    </xf>
    <xf borderId="9" fillId="0" fontId="23" numFmtId="168" xfId="0" applyAlignment="1" applyBorder="1" applyFont="1" applyNumberFormat="1">
      <alignment shrinkToFit="0" vertical="center" wrapText="0"/>
    </xf>
    <xf borderId="9" fillId="14" fontId="23" numFmtId="171" xfId="0" applyAlignment="1" applyBorder="1" applyFont="1" applyNumberFormat="1">
      <alignment shrinkToFit="0" vertical="center" wrapText="0"/>
    </xf>
    <xf borderId="0" fillId="14" fontId="23" numFmtId="0" xfId="0" applyAlignment="1" applyFont="1">
      <alignment shrinkToFit="0" vertical="center" wrapText="0"/>
    </xf>
    <xf borderId="0" fillId="0" fontId="24" numFmtId="0" xfId="0" applyAlignment="1" applyFont="1">
      <alignment horizontal="left" readingOrder="0" shrinkToFit="0" vertical="bottom" wrapText="1"/>
    </xf>
    <xf borderId="1" fillId="0" fontId="25" numFmtId="0" xfId="0" applyAlignment="1" applyBorder="1" applyFont="1">
      <alignment shrinkToFit="0" wrapText="1"/>
    </xf>
    <xf borderId="3" fillId="9" fontId="26" numFmtId="0" xfId="0" applyAlignment="1" applyBorder="1" applyFont="1">
      <alignment horizontal="center" readingOrder="0" shrinkToFit="0" vertical="center" wrapText="1"/>
    </xf>
    <xf borderId="3" fillId="2" fontId="25" numFmtId="0" xfId="0" applyAlignment="1" applyBorder="1" applyFont="1">
      <alignment readingOrder="0" shrinkToFit="0" vertical="bottom" wrapText="0"/>
    </xf>
    <xf borderId="3" fillId="2" fontId="25" numFmtId="4" xfId="0" applyAlignment="1" applyBorder="1" applyFont="1" applyNumberFormat="1">
      <alignment readingOrder="0" shrinkToFit="0" vertical="bottom" wrapText="0"/>
    </xf>
    <xf borderId="3" fillId="2" fontId="25" numFmtId="0" xfId="0" applyAlignment="1" applyBorder="1" applyFont="1">
      <alignment shrinkToFit="0" vertical="bottom" wrapText="0"/>
    </xf>
    <xf borderId="3" fillId="2" fontId="25" numFmtId="4" xfId="0" applyAlignment="1" applyBorder="1" applyFont="1" applyNumberFormat="1">
      <alignment shrinkToFit="0" vertical="bottom" wrapText="0"/>
    </xf>
    <xf borderId="3" fillId="2" fontId="25" numFmtId="0" xfId="0" applyAlignment="1" applyBorder="1" applyFont="1">
      <alignment horizontal="left" shrinkToFit="0" vertical="bottom" wrapText="0"/>
    </xf>
    <xf borderId="3" fillId="2" fontId="25" numFmtId="4" xfId="0" applyAlignment="1" applyBorder="1" applyFont="1" applyNumberFormat="1">
      <alignment horizontal="right" shrinkToFit="0" vertical="bottom" wrapText="0"/>
    </xf>
    <xf borderId="3" fillId="0" fontId="25" numFmtId="0" xfId="0" applyAlignment="1" applyBorder="1" applyFont="1">
      <alignment shrinkToFit="0" vertical="bottom" wrapText="0"/>
    </xf>
    <xf borderId="3" fillId="0" fontId="25" numFmtId="4" xfId="0" applyAlignment="1" applyBorder="1" applyFont="1" applyNumberFormat="1">
      <alignment shrinkToFit="0" vertical="bottom" wrapText="0"/>
    </xf>
    <xf borderId="3" fillId="0" fontId="27" numFmtId="0" xfId="0" applyAlignment="1" applyBorder="1" applyFont="1">
      <alignment horizontal="right" readingOrder="0" shrinkToFit="0" vertical="bottom" wrapText="0"/>
    </xf>
    <xf borderId="3" fillId="0" fontId="27" numFmtId="164" xfId="0" applyAlignment="1" applyBorder="1" applyFont="1" applyNumberFormat="1">
      <alignment shrinkToFit="0" vertical="bottom" wrapText="0"/>
    </xf>
    <xf borderId="0" fillId="9" fontId="28" numFmtId="0" xfId="0" applyAlignment="1" applyFont="1">
      <alignment readingOrder="0" shrinkToFit="0" vertical="center" wrapText="0"/>
    </xf>
    <xf borderId="0" fillId="0" fontId="15" numFmtId="0" xfId="0" applyAlignment="1" applyFont="1">
      <alignment shrinkToFit="0" vertical="center" wrapText="0"/>
    </xf>
    <xf borderId="0" fillId="0" fontId="29" numFmtId="0" xfId="0" applyAlignment="1" applyFont="1">
      <alignment horizontal="center" readingOrder="0" shrinkToFit="0" vertical="bottom" wrapText="1"/>
    </xf>
    <xf borderId="0" fillId="9" fontId="28" numFmtId="0" xfId="0" applyAlignment="1" applyFont="1">
      <alignment shrinkToFit="0" wrapText="1"/>
    </xf>
    <xf borderId="0" fillId="12" fontId="10" numFmtId="0" xfId="0" applyAlignment="1" applyFont="1">
      <alignment shrinkToFit="0" wrapText="1"/>
    </xf>
    <xf borderId="0" fillId="0" fontId="4" numFmtId="165" xfId="0" applyAlignment="1" applyFont="1" applyNumberFormat="1">
      <alignment shrinkToFit="0" wrapText="1"/>
    </xf>
    <xf borderId="0" fillId="0" fontId="15" numFmtId="0" xfId="0" applyAlignment="1" applyFont="1">
      <alignment shrinkToFit="0" wrapText="1"/>
    </xf>
    <xf borderId="0" fillId="0" fontId="15" numFmtId="14" xfId="0" applyAlignment="1" applyFont="1" applyNumberFormat="1">
      <alignment shrinkToFit="0" wrapText="1"/>
    </xf>
    <xf borderId="0" fillId="0" fontId="15" numFmtId="165" xfId="0" applyAlignment="1" applyFont="1" applyNumberFormat="1">
      <alignment shrinkToFit="0" wrapText="1"/>
    </xf>
    <xf borderId="0" fillId="0" fontId="15" numFmtId="172" xfId="0" applyAlignment="1" applyFont="1" applyNumberFormat="1">
      <alignment shrinkToFit="0" wrapText="1"/>
    </xf>
    <xf borderId="0" fillId="0" fontId="4" numFmtId="14" xfId="0" applyAlignment="1" applyFont="1" applyNumberFormat="1">
      <alignment shrinkToFit="0" wrapText="1"/>
    </xf>
    <xf borderId="0" fillId="0" fontId="4" numFmtId="172" xfId="0" applyAlignment="1" applyFont="1" applyNumberFormat="1">
      <alignment shrinkToFit="0" wrapText="1"/>
    </xf>
    <xf borderId="0" fillId="9" fontId="28" numFmtId="0" xfId="0" applyAlignment="1" applyFont="1">
      <alignment horizontal="left" readingOrder="0" shrinkToFit="0" vertical="bottom" wrapText="1"/>
    </xf>
    <xf borderId="0" fillId="9" fontId="28" numFmtId="0" xfId="0" applyAlignment="1" applyFont="1">
      <alignment shrinkToFit="0" wrapText="1"/>
    </xf>
    <xf borderId="0" fillId="0" fontId="4" numFmtId="0" xfId="0" applyAlignment="1" applyFont="1">
      <alignment horizontal="left" shrinkToFit="0" vertical="bottom" wrapText="1"/>
    </xf>
    <xf borderId="0" fillId="13" fontId="4" numFmtId="0" xfId="0" applyAlignment="1" applyFont="1">
      <alignment shrinkToFit="0" wrapText="1"/>
    </xf>
    <xf borderId="0" fillId="13" fontId="4" numFmtId="14" xfId="0" applyAlignment="1" applyFont="1" applyNumberFormat="1">
      <alignment shrinkToFit="0" wrapText="1"/>
    </xf>
    <xf borderId="0" fillId="13" fontId="4" numFmtId="165" xfId="0" applyAlignment="1" applyFont="1" applyNumberFormat="1">
      <alignment horizontal="left" shrinkToFit="0" vertical="bottom" wrapText="1"/>
    </xf>
    <xf borderId="0" fillId="13" fontId="4" numFmtId="0" xfId="0" applyAlignment="1" applyFont="1">
      <alignment horizontal="left" shrinkToFit="0" vertical="bottom" wrapText="1"/>
    </xf>
    <xf borderId="0" fillId="0" fontId="4" numFmtId="0" xfId="0" applyAlignment="1" applyFont="1">
      <alignment horizontal="center" readingOrder="0" shrinkToFit="0" vertical="bottom" wrapText="1"/>
    </xf>
    <xf borderId="0" fillId="15" fontId="4" numFmtId="0" xfId="0" applyAlignment="1" applyFill="1" applyFont="1">
      <alignment horizontal="center" readingOrder="0" shrinkToFit="0" vertical="bottom" wrapText="1"/>
    </xf>
    <xf borderId="0" fillId="0" fontId="4" numFmtId="14" xfId="0" applyAlignment="1" applyFont="1" applyNumberFormat="1">
      <alignment readingOrder="0" shrinkToFit="0" wrapText="1"/>
    </xf>
    <xf borderId="5" fillId="0" fontId="2" numFmtId="173" xfId="0" applyAlignment="1" applyBorder="1" applyFont="1" applyNumberFormat="1">
      <alignment horizontal="center" shrinkToFit="0" vertical="bottom" wrapText="1"/>
    </xf>
    <xf borderId="3" fillId="0" fontId="2" numFmtId="0" xfId="0" applyAlignment="1" applyBorder="1" applyFont="1">
      <alignment readingOrder="0" shrinkToFit="0" wrapText="1"/>
    </xf>
    <xf borderId="2" fillId="0" fontId="4" numFmtId="0" xfId="0" applyAlignment="1" applyBorder="1" applyFont="1">
      <alignment readingOrder="0" shrinkToFit="0" wrapText="1"/>
    </xf>
    <xf borderId="3" fillId="0" fontId="4" numFmtId="0" xfId="0" applyAlignment="1" applyBorder="1" applyFont="1">
      <alignment shrinkToFit="0" wrapText="1"/>
    </xf>
    <xf borderId="4" fillId="0" fontId="4" numFmtId="0" xfId="0" applyAlignment="1" applyBorder="1" applyFont="1">
      <alignment horizontal="center" readingOrder="0" shrinkToFit="0" vertical="bottom" wrapText="1"/>
    </xf>
    <xf borderId="6" fillId="0" fontId="4" numFmtId="0" xfId="0" applyAlignment="1" applyBorder="1" applyFont="1">
      <alignment horizontal="center" shrinkToFit="0" vertical="bottom" wrapText="1"/>
    </xf>
    <xf borderId="4" fillId="0" fontId="2" numFmtId="0" xfId="0" applyAlignment="1" applyBorder="1" applyFont="1">
      <alignment horizontal="center" shrinkToFit="0" vertical="bottom" wrapText="1"/>
    </xf>
    <xf borderId="3" fillId="0" fontId="4" numFmtId="0" xfId="0" applyAlignment="1" applyBorder="1" applyFont="1">
      <alignment shrinkToFit="0" wrapText="1"/>
    </xf>
    <xf borderId="3" fillId="0" fontId="4" numFmtId="0" xfId="0" applyAlignment="1" applyBorder="1" applyFont="1">
      <alignment horizontal="center" shrinkToFit="0" vertical="bottom" wrapText="1"/>
    </xf>
  </cellXfs>
  <cellStyles count="1">
    <cellStyle xfId="0" name="Normal" builtinId="0"/>
  </cellStyles>
  <dxfs count="2">
    <dxf>
      <font>
        <color rgb="FFFFFFFF"/>
      </font>
      <fill>
        <patternFill patternType="solid">
          <fgColor rgb="FFFFFFFF"/>
          <bgColor rgb="FFFFFFFF"/>
        </patternFill>
      </fill>
      <border/>
    </dxf>
    <dx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11" Type="http://schemas.openxmlformats.org/officeDocument/2006/relationships/worksheet" Target="worksheets/sheet9.xml"/><Relationship Id="rId10" Type="http://schemas.openxmlformats.org/officeDocument/2006/relationships/worksheet" Target="worksheets/sheet8.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drive.google.com/templates?q=monthly+budget+hoghat&amp;sort=hottest&amp;view=public"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2.75"/>
  <cols>
    <col customWidth="1" min="1" max="1" width="2.43"/>
    <col customWidth="1" min="2" max="2" width="22.43"/>
    <col customWidth="1" min="3" max="3" width="14.86"/>
    <col customWidth="1" min="4" max="4" width="15.43"/>
    <col customWidth="1" min="5" max="5" width="17.29"/>
    <col customWidth="1" min="6" max="6" width="12.43"/>
    <col customWidth="1" min="7" max="29" width="3.0"/>
  </cols>
  <sheetData>
    <row r="1">
      <c r="B1" s="1" t="s">
        <v>0</v>
      </c>
      <c r="G1" s="2" t="s">
        <v>1</v>
      </c>
    </row>
    <row r="2">
      <c r="B2" s="3" t="str">
        <f>concatenate (month_text(C3), " ", D3)</f>
        <v>Mar 2018</v>
      </c>
      <c r="C2" s="4"/>
      <c r="G2" s="5"/>
      <c r="H2" s="5"/>
      <c r="I2" s="5"/>
      <c r="J2" s="5"/>
      <c r="K2" s="5"/>
      <c r="L2" s="5"/>
      <c r="M2" s="5"/>
      <c r="N2" s="6"/>
      <c r="O2" s="5"/>
      <c r="P2" s="5"/>
      <c r="Q2" s="5"/>
      <c r="R2" s="5"/>
      <c r="S2" s="5"/>
      <c r="T2" s="5"/>
      <c r="U2" s="5"/>
      <c r="V2" s="6"/>
      <c r="W2" s="5"/>
      <c r="X2" s="5"/>
      <c r="Y2" s="5"/>
      <c r="Z2" s="5"/>
      <c r="AA2" s="5"/>
      <c r="AB2" s="5"/>
      <c r="AC2" s="5"/>
    </row>
    <row r="3">
      <c r="B3" s="7" t="s">
        <v>2</v>
      </c>
      <c r="C3" s="8">
        <v>3.0</v>
      </c>
      <c r="D3" s="8">
        <v>2018.0</v>
      </c>
      <c r="E3" s="9" t="s">
        <v>3</v>
      </c>
      <c r="F3" s="10"/>
      <c r="G3" s="11" t="s">
        <v>4</v>
      </c>
      <c r="H3" s="11" t="s">
        <v>5</v>
      </c>
      <c r="I3" s="11" t="s">
        <v>6</v>
      </c>
      <c r="J3" s="11" t="s">
        <v>7</v>
      </c>
      <c r="K3" s="11" t="s">
        <v>8</v>
      </c>
      <c r="L3" s="11" t="s">
        <v>9</v>
      </c>
      <c r="M3" s="11" t="s">
        <v>4</v>
      </c>
      <c r="N3" s="12"/>
      <c r="O3" s="13" t="s">
        <v>4</v>
      </c>
      <c r="P3" s="14" t="s">
        <v>5</v>
      </c>
      <c r="Q3" s="13" t="s">
        <v>6</v>
      </c>
      <c r="R3" s="14" t="s">
        <v>7</v>
      </c>
      <c r="S3" s="13" t="s">
        <v>8</v>
      </c>
      <c r="T3" s="14" t="s">
        <v>9</v>
      </c>
      <c r="U3" s="13" t="s">
        <v>4</v>
      </c>
      <c r="V3" s="12"/>
      <c r="W3" s="13" t="s">
        <v>4</v>
      </c>
      <c r="X3" s="14" t="s">
        <v>5</v>
      </c>
      <c r="Y3" s="13" t="s">
        <v>6</v>
      </c>
      <c r="Z3" s="14" t="s">
        <v>7</v>
      </c>
      <c r="AA3" s="13" t="s">
        <v>8</v>
      </c>
      <c r="AB3" s="14" t="s">
        <v>9</v>
      </c>
      <c r="AC3" s="13" t="s">
        <v>4</v>
      </c>
    </row>
    <row r="4">
      <c r="B4" s="7" t="s">
        <v>10</v>
      </c>
      <c r="C4" s="15">
        <v>4.0</v>
      </c>
      <c r="F4" s="10"/>
      <c r="G4" s="16" t="str">
        <f>concatenate(Month_text(month(Calendar!H6)), " ", year(Calendar!H6))</f>
        <v>Feb 2018</v>
      </c>
      <c r="H4" s="17"/>
      <c r="I4" s="17"/>
      <c r="J4" s="17"/>
      <c r="K4" s="17"/>
      <c r="L4" s="17"/>
      <c r="M4" s="18"/>
      <c r="N4" s="12"/>
      <c r="O4" s="19" t="str">
        <f>concatenate(Month_text(month(Calendar!P6)), " ", year(Calendar!P6))</f>
        <v>Mar 2018</v>
      </c>
      <c r="P4" s="17"/>
      <c r="Q4" s="17"/>
      <c r="R4" s="17"/>
      <c r="S4" s="17"/>
      <c r="T4" s="17"/>
      <c r="U4" s="18"/>
      <c r="V4" s="12"/>
      <c r="W4" s="19" t="str">
        <f>concatenate(Month_text(month(Calendar!X6)), " ", year(Calendar!X6))</f>
        <v>Apr 2018</v>
      </c>
      <c r="X4" s="17"/>
      <c r="Y4" s="17"/>
      <c r="Z4" s="17"/>
      <c r="AA4" s="17"/>
      <c r="AB4" s="17"/>
      <c r="AC4" s="18"/>
    </row>
    <row r="5">
      <c r="B5" s="20"/>
      <c r="C5" s="20"/>
      <c r="D5" s="20"/>
      <c r="E5" s="20"/>
      <c r="F5" s="10"/>
      <c r="G5" s="21" t="str">
        <f>if(Calendar!H8&lt;8,Calendar!H8," ")</f>
        <v> </v>
      </c>
      <c r="H5" s="21" t="str">
        <f>if(Calendar!I8&lt;8,Calendar!I8," ")</f>
        <v> </v>
      </c>
      <c r="I5" s="21" t="str">
        <f>if(Calendar!J8&lt;8,Calendar!J8," ")</f>
        <v> </v>
      </c>
      <c r="J5" s="21" t="str">
        <f>if(Calendar!K8&lt;8,Calendar!K8," ")</f>
        <v> </v>
      </c>
      <c r="K5" s="21">
        <f>if(Calendar!L8&lt;8,Calendar!L8," ")</f>
        <v>1</v>
      </c>
      <c r="L5" s="21">
        <f>if(Calendar!M8&lt;8,Calendar!M8," ")</f>
        <v>2</v>
      </c>
      <c r="M5" s="21">
        <f>if(Calendar!N8&lt;8,Calendar!N8," ")</f>
        <v>3</v>
      </c>
      <c r="N5" s="22"/>
      <c r="O5" s="23" t="str">
        <f>if(Calendar!P8&lt;8,Calendar!P8," ")</f>
        <v> </v>
      </c>
      <c r="P5" s="24" t="str">
        <f>if(Calendar!Q8&lt;8,Calendar!Q8," ")</f>
        <v> </v>
      </c>
      <c r="Q5" s="23" t="str">
        <f>if(Calendar!R8&lt;8,Calendar!R8," ")</f>
        <v> </v>
      </c>
      <c r="R5" s="24" t="str">
        <f>if(Calendar!S8&lt;8,Calendar!S8," ")</f>
        <v> </v>
      </c>
      <c r="S5" s="23">
        <f>if(Calendar!T8&lt;8,Calendar!T8," ")</f>
        <v>1</v>
      </c>
      <c r="T5" s="24">
        <f>if(Calendar!U8&lt;8,Calendar!U8," ")</f>
        <v>2</v>
      </c>
      <c r="U5" s="23">
        <f>if(Calendar!V8&lt;8,Calendar!V8," ")</f>
        <v>3</v>
      </c>
      <c r="V5" s="22"/>
      <c r="W5" s="23">
        <f>if(Calendar!X8&lt;8,Calendar!X8," ")</f>
        <v>1</v>
      </c>
      <c r="X5" s="24">
        <f>if(Calendar!Y8&lt;8,Calendar!Y8," ")</f>
        <v>2</v>
      </c>
      <c r="Y5" s="23">
        <f>if(Calendar!Z8&lt;8,Calendar!Z8," ")</f>
        <v>3</v>
      </c>
      <c r="Z5" s="24">
        <f>if(Calendar!AA8&lt;8,Calendar!AA8," ")</f>
        <v>4</v>
      </c>
      <c r="AA5" s="23">
        <f>if(Calendar!AB8&lt;8,Calendar!AB8," ")</f>
        <v>5</v>
      </c>
      <c r="AB5" s="24">
        <f>if(Calendar!AC8&lt;8,Calendar!AC8," ")</f>
        <v>6</v>
      </c>
      <c r="AC5" s="23">
        <f>if(Calendar!AD8&lt;8,Calendar!AD8," ")</f>
        <v>7</v>
      </c>
    </row>
    <row r="6">
      <c r="A6" s="10"/>
      <c r="B6" s="25"/>
      <c r="C6" s="26" t="s">
        <v>11</v>
      </c>
      <c r="D6" s="26" t="s">
        <v>12</v>
      </c>
      <c r="E6" s="26" t="s">
        <v>13</v>
      </c>
      <c r="F6" s="10"/>
      <c r="G6" s="21">
        <f>Calendar!H9</f>
        <v>4</v>
      </c>
      <c r="H6" s="21">
        <f>Calendar!I9</f>
        <v>5</v>
      </c>
      <c r="I6" s="21">
        <f>Calendar!J9</f>
        <v>6</v>
      </c>
      <c r="J6" s="21">
        <f>Calendar!K9</f>
        <v>7</v>
      </c>
      <c r="K6" s="21">
        <f>Calendar!L9</f>
        <v>8</v>
      </c>
      <c r="L6" s="21">
        <f>Calendar!M9</f>
        <v>9</v>
      </c>
      <c r="M6" s="21">
        <f>Calendar!N9</f>
        <v>10</v>
      </c>
      <c r="N6" s="22"/>
      <c r="O6" s="23">
        <f>Calendar!P9</f>
        <v>4</v>
      </c>
      <c r="P6" s="24">
        <f>Calendar!Q9</f>
        <v>5</v>
      </c>
      <c r="Q6" s="23">
        <f>Calendar!R9</f>
        <v>6</v>
      </c>
      <c r="R6" s="24">
        <f>Calendar!S9</f>
        <v>7</v>
      </c>
      <c r="S6" s="23">
        <f>Calendar!T9</f>
        <v>8</v>
      </c>
      <c r="T6" s="24">
        <f>Calendar!U9</f>
        <v>9</v>
      </c>
      <c r="U6" s="23">
        <f>Calendar!V9</f>
        <v>10</v>
      </c>
      <c r="V6" s="22"/>
      <c r="W6" s="23">
        <f>Calendar!X9</f>
        <v>8</v>
      </c>
      <c r="X6" s="24">
        <f>Calendar!Y9</f>
        <v>9</v>
      </c>
      <c r="Y6" s="23">
        <f>Calendar!Z9</f>
        <v>10</v>
      </c>
      <c r="Z6" s="24">
        <f>Calendar!AA9</f>
        <v>11</v>
      </c>
      <c r="AA6" s="23">
        <f>Calendar!AB9</f>
        <v>12</v>
      </c>
      <c r="AB6" s="24">
        <f>Calendar!AC9</f>
        <v>13</v>
      </c>
      <c r="AC6" s="23">
        <f>Calendar!AD9</f>
        <v>14</v>
      </c>
    </row>
    <row r="7">
      <c r="A7" s="10"/>
      <c r="B7" s="27" t="s">
        <v>14</v>
      </c>
      <c r="C7" s="28">
        <v>2.0</v>
      </c>
      <c r="D7" s="29">
        <v>1000.0</v>
      </c>
      <c r="E7" s="30">
        <f t="shared" ref="E7:E9" si="1">D7*C7</f>
        <v>2000</v>
      </c>
      <c r="F7" s="22"/>
      <c r="G7" s="21">
        <f>Calendar!H10</f>
        <v>11</v>
      </c>
      <c r="H7" s="21">
        <f>Calendar!I10</f>
        <v>12</v>
      </c>
      <c r="I7" s="21">
        <f>Calendar!J10</f>
        <v>13</v>
      </c>
      <c r="J7" s="21">
        <f>Calendar!K10</f>
        <v>14</v>
      </c>
      <c r="K7" s="21">
        <f>Calendar!L10</f>
        <v>15</v>
      </c>
      <c r="L7" s="21">
        <f>Calendar!M10</f>
        <v>16</v>
      </c>
      <c r="M7" s="21">
        <f>Calendar!N10</f>
        <v>17</v>
      </c>
      <c r="N7" s="22"/>
      <c r="O7" s="23">
        <f>Calendar!P10</f>
        <v>11</v>
      </c>
      <c r="P7" s="24">
        <f>Calendar!Q10</f>
        <v>12</v>
      </c>
      <c r="Q7" s="23">
        <f>Calendar!R10</f>
        <v>13</v>
      </c>
      <c r="R7" s="24">
        <f>Calendar!S10</f>
        <v>14</v>
      </c>
      <c r="S7" s="23">
        <f>Calendar!T10</f>
        <v>15</v>
      </c>
      <c r="T7" s="24">
        <f>Calendar!U10</f>
        <v>16</v>
      </c>
      <c r="U7" s="23">
        <f>Calendar!V10</f>
        <v>17</v>
      </c>
      <c r="V7" s="22"/>
      <c r="W7" s="23">
        <f>Calendar!X10</f>
        <v>15</v>
      </c>
      <c r="X7" s="24">
        <f>Calendar!Y10</f>
        <v>16</v>
      </c>
      <c r="Y7" s="23">
        <f>Calendar!Z10</f>
        <v>17</v>
      </c>
      <c r="Z7" s="24">
        <f>Calendar!AA10</f>
        <v>18</v>
      </c>
      <c r="AA7" s="23">
        <f>Calendar!AB10</f>
        <v>19</v>
      </c>
      <c r="AB7" s="24">
        <f>Calendar!AC10</f>
        <v>20</v>
      </c>
      <c r="AC7" s="23">
        <f>Calendar!AD10</f>
        <v>21</v>
      </c>
    </row>
    <row r="8">
      <c r="A8" s="10"/>
      <c r="B8" s="31" t="s">
        <v>15</v>
      </c>
      <c r="C8" s="15">
        <v>4.0</v>
      </c>
      <c r="D8" s="32">
        <v>400.0</v>
      </c>
      <c r="E8" s="33">
        <f t="shared" si="1"/>
        <v>1600</v>
      </c>
      <c r="F8" s="22"/>
      <c r="G8" s="21">
        <f>Calendar!H11</f>
        <v>18</v>
      </c>
      <c r="H8" s="21">
        <f>Calendar!I11</f>
        <v>19</v>
      </c>
      <c r="I8" s="21">
        <f>Calendar!J11</f>
        <v>20</v>
      </c>
      <c r="J8" s="21">
        <f>Calendar!K11</f>
        <v>21</v>
      </c>
      <c r="K8" s="21">
        <f>Calendar!L11</f>
        <v>22</v>
      </c>
      <c r="L8" s="21">
        <f>Calendar!M11</f>
        <v>23</v>
      </c>
      <c r="M8" s="21">
        <f>Calendar!N11</f>
        <v>24</v>
      </c>
      <c r="N8" s="22"/>
      <c r="O8" s="23">
        <f>Calendar!P11</f>
        <v>18</v>
      </c>
      <c r="P8" s="24">
        <f>Calendar!Q11</f>
        <v>19</v>
      </c>
      <c r="Q8" s="23">
        <f>Calendar!R11</f>
        <v>20</v>
      </c>
      <c r="R8" s="24">
        <f>Calendar!S11</f>
        <v>21</v>
      </c>
      <c r="S8" s="23">
        <f>Calendar!T11</f>
        <v>22</v>
      </c>
      <c r="T8" s="24">
        <f>Calendar!U11</f>
        <v>23</v>
      </c>
      <c r="U8" s="23">
        <f>Calendar!V11</f>
        <v>24</v>
      </c>
      <c r="V8" s="22"/>
      <c r="W8" s="23">
        <f>Calendar!X11</f>
        <v>22</v>
      </c>
      <c r="X8" s="24">
        <f>Calendar!Y11</f>
        <v>23</v>
      </c>
      <c r="Y8" s="23">
        <f>Calendar!Z11</f>
        <v>24</v>
      </c>
      <c r="Z8" s="24">
        <f>Calendar!AA11</f>
        <v>25</v>
      </c>
      <c r="AA8" s="23">
        <f>Calendar!AB11</f>
        <v>26</v>
      </c>
      <c r="AB8" s="24">
        <f>Calendar!AC11</f>
        <v>27</v>
      </c>
      <c r="AC8" s="23">
        <f>Calendar!AD11</f>
        <v>28</v>
      </c>
    </row>
    <row r="9">
      <c r="A9" s="10"/>
      <c r="B9" s="34" t="s">
        <v>16</v>
      </c>
      <c r="C9" s="35">
        <v>0.0</v>
      </c>
      <c r="D9" s="36">
        <v>0.0</v>
      </c>
      <c r="E9" s="37">
        <f t="shared" si="1"/>
        <v>0</v>
      </c>
      <c r="F9" s="22"/>
      <c r="G9" s="21">
        <f>if(Calendar!H12&lt;7," ",Calendar!H12)</f>
        <v>25</v>
      </c>
      <c r="H9" s="21">
        <f>if(Calendar!I12&lt;7," ",Calendar!I12)</f>
        <v>26</v>
      </c>
      <c r="I9" s="21">
        <f>if(Calendar!J12&lt;7," ",Calendar!J12)</f>
        <v>27</v>
      </c>
      <c r="J9" s="21">
        <f>if(Calendar!K12&lt;7," ",Calendar!K12)</f>
        <v>28</v>
      </c>
      <c r="K9" s="21" t="str">
        <f>if(Calendar!L12&lt;7," ",Calendar!L12)</f>
        <v> </v>
      </c>
      <c r="L9" s="21" t="str">
        <f>if(Calendar!M12&lt;7," ",Calendar!M12)</f>
        <v> </v>
      </c>
      <c r="M9" s="21" t="str">
        <f>if(Calendar!N12&lt;7," ",Calendar!N12)</f>
        <v> </v>
      </c>
      <c r="N9" s="22"/>
      <c r="O9" s="23">
        <f>if(Calendar!P12&lt;7," ",Calendar!P12)</f>
        <v>25</v>
      </c>
      <c r="P9" s="24">
        <f>if(Calendar!Q12&lt;7," ",Calendar!Q12)</f>
        <v>26</v>
      </c>
      <c r="Q9" s="23">
        <f>if(Calendar!R12&lt;7," ",Calendar!R12)</f>
        <v>27</v>
      </c>
      <c r="R9" s="24">
        <f>if(Calendar!S12&lt;7," ",Calendar!S12)</f>
        <v>28</v>
      </c>
      <c r="S9" s="23">
        <f>if(Calendar!T12&lt;7," ",Calendar!T12)</f>
        <v>29</v>
      </c>
      <c r="T9" s="24">
        <f>if(Calendar!U12&lt;7," ",Calendar!U12)</f>
        <v>30</v>
      </c>
      <c r="U9" s="23">
        <f>if(Calendar!V12&lt;7," ",Calendar!V12)</f>
        <v>31</v>
      </c>
      <c r="V9" s="22"/>
      <c r="W9" s="23">
        <f>if(Calendar!X12&lt;7," ",Calendar!X12)</f>
        <v>29</v>
      </c>
      <c r="X9" s="24">
        <f>if(Calendar!Y12&lt;7," ",Calendar!Y12)</f>
        <v>30</v>
      </c>
      <c r="Y9" s="23" t="str">
        <f>if(Calendar!Z12&lt;7," ",Calendar!Z12)</f>
        <v> </v>
      </c>
      <c r="Z9" s="24" t="str">
        <f>if(Calendar!AA12&lt;7," ",Calendar!AA12)</f>
        <v> </v>
      </c>
      <c r="AA9" s="23" t="str">
        <f>if(Calendar!AB12&lt;7," ",Calendar!AB12)</f>
        <v> </v>
      </c>
      <c r="AB9" s="24" t="str">
        <f>if(Calendar!AC12&lt;7," ",Calendar!AC12)</f>
        <v> </v>
      </c>
      <c r="AC9" s="23" t="str">
        <f>if(Calendar!AD12&lt;7," ",Calendar!AD12)</f>
        <v> </v>
      </c>
    </row>
    <row r="10">
      <c r="B10" s="38"/>
      <c r="C10" s="38"/>
      <c r="D10" s="38"/>
      <c r="E10" s="38"/>
      <c r="F10" s="10"/>
      <c r="G10" s="21" t="str">
        <f>if(Calendar!H13&lt;14," ",Calendar!H13)</f>
        <v> </v>
      </c>
      <c r="H10" s="21" t="str">
        <f>if(Calendar!I13&lt;14," ",Calendar!I13)</f>
        <v> </v>
      </c>
      <c r="I10" s="21" t="str">
        <f>if(Calendar!J13&lt;14," ",Calendar!J13)</f>
        <v> </v>
      </c>
      <c r="J10" s="21" t="str">
        <f>if(Calendar!K13&lt;14," ",Calendar!K13)</f>
        <v> </v>
      </c>
      <c r="K10" s="21" t="str">
        <f>if(Calendar!L13&lt;14," ",Calendar!L13)</f>
        <v> </v>
      </c>
      <c r="L10" s="21" t="str">
        <f>if(Calendar!M13&lt;14," ",Calendar!M13)</f>
        <v> </v>
      </c>
      <c r="M10" s="21" t="str">
        <f>if(Calendar!N13&lt;14," ",Calendar!N13)</f>
        <v> </v>
      </c>
      <c r="N10" s="22"/>
      <c r="O10" s="23" t="str">
        <f>if(Calendar!P13&lt;14," ",Calendar!P13)</f>
        <v> </v>
      </c>
      <c r="P10" s="24" t="str">
        <f>if(Calendar!Q13&lt;14," ",Calendar!Q13)</f>
        <v> </v>
      </c>
      <c r="Q10" s="23" t="str">
        <f>if(Calendar!R13&lt;14," ",Calendar!R13)</f>
        <v> </v>
      </c>
      <c r="R10" s="24" t="str">
        <f>if(Calendar!S13&lt;14," ",Calendar!S13)</f>
        <v> </v>
      </c>
      <c r="S10" s="23" t="str">
        <f>if(Calendar!T13&lt;14," ",Calendar!T13)</f>
        <v> </v>
      </c>
      <c r="T10" s="24" t="str">
        <f>if(Calendar!U13&lt;14," ",Calendar!U13)</f>
        <v> </v>
      </c>
      <c r="U10" s="23" t="str">
        <f>if(Calendar!V13&lt;14," ",Calendar!V13)</f>
        <v> </v>
      </c>
      <c r="V10" s="22"/>
      <c r="W10" s="23" t="str">
        <f>if(Calendar!X13&lt;14," ",Calendar!X13)</f>
        <v> </v>
      </c>
      <c r="X10" s="24" t="str">
        <f>if(Calendar!Y13&lt;14," ",Calendar!Y13)</f>
        <v> </v>
      </c>
      <c r="Y10" s="23" t="str">
        <f>if(Calendar!Z13&lt;14," ",Calendar!Z13)</f>
        <v> </v>
      </c>
      <c r="Z10" s="24" t="str">
        <f>if(Calendar!AA13&lt;14," ",Calendar!AA13)</f>
        <v> </v>
      </c>
      <c r="AA10" s="23" t="str">
        <f>if(Calendar!AB13&lt;14," ",Calendar!AB13)</f>
        <v> </v>
      </c>
      <c r="AB10" s="24" t="str">
        <f>if(Calendar!AC13&lt;14," ",Calendar!AC13)</f>
        <v> </v>
      </c>
      <c r="AC10" s="23" t="str">
        <f>if(Calendar!AD13&lt;14," ",Calendar!AD13)</f>
        <v> </v>
      </c>
    </row>
    <row r="11">
      <c r="G11" s="17"/>
      <c r="H11" s="17"/>
      <c r="I11" s="17"/>
      <c r="J11" s="17"/>
      <c r="K11" s="17"/>
      <c r="L11" s="17"/>
      <c r="M11" s="17"/>
      <c r="O11" s="17"/>
      <c r="P11" s="17"/>
      <c r="Q11" s="17"/>
      <c r="R11" s="17"/>
      <c r="S11" s="17"/>
      <c r="T11" s="17"/>
      <c r="U11" s="17"/>
      <c r="W11" s="17"/>
      <c r="X11" s="17"/>
      <c r="Y11" s="17"/>
      <c r="Z11" s="17"/>
      <c r="AA11" s="17"/>
      <c r="AB11" s="17"/>
      <c r="AC11" s="17"/>
    </row>
    <row r="12">
      <c r="B12" s="7" t="s">
        <v>17</v>
      </c>
      <c r="C12" s="39">
        <f>sum(E7:E9)</f>
        <v>3600</v>
      </c>
      <c r="D12" s="7" t="s">
        <v>18</v>
      </c>
      <c r="F12" s="10"/>
      <c r="G12" s="19" t="str">
        <f>concatenate(Month_text(month(Calendar!H15)), " ", year(Calendar!H15))</f>
        <v>May 2018</v>
      </c>
      <c r="H12" s="17"/>
      <c r="I12" s="17"/>
      <c r="J12" s="17"/>
      <c r="K12" s="17"/>
      <c r="L12" s="17"/>
      <c r="M12" s="18"/>
      <c r="N12" s="12"/>
      <c r="O12" s="19" t="str">
        <f>concatenate(Month_text(month(Calendar!P15)), " ", year(Calendar!P15))</f>
        <v>Jun 2018</v>
      </c>
      <c r="P12" s="17"/>
      <c r="Q12" s="17"/>
      <c r="R12" s="17"/>
      <c r="S12" s="17"/>
      <c r="T12" s="17"/>
      <c r="U12" s="18"/>
      <c r="V12" s="12"/>
      <c r="W12" s="19" t="str">
        <f>concatenate(Month_text(month(Calendar!X15)), " ", year(Calendar!X15))</f>
        <v>Jul 2018</v>
      </c>
      <c r="X12" s="17"/>
      <c r="Y12" s="17"/>
      <c r="Z12" s="17"/>
      <c r="AA12" s="17"/>
      <c r="AB12" s="17"/>
      <c r="AC12" s="18"/>
    </row>
    <row r="13">
      <c r="B13" s="7" t="s">
        <v>19</v>
      </c>
      <c r="C13" s="40">
        <f>Budget!E85</f>
        <v>2962.88</v>
      </c>
      <c r="F13" s="10"/>
      <c r="G13" s="23" t="str">
        <f>if(Calendar!H16&lt;8,Calendar!H16," ")</f>
        <v> </v>
      </c>
      <c r="H13" s="24" t="str">
        <f>if(Calendar!I16&lt;8,Calendar!I16," ")</f>
        <v> </v>
      </c>
      <c r="I13" s="23">
        <f>if(Calendar!J16&lt;8,Calendar!J16," ")</f>
        <v>1</v>
      </c>
      <c r="J13" s="24">
        <f>if(Calendar!K16&lt;8,Calendar!K16," ")</f>
        <v>2</v>
      </c>
      <c r="K13" s="23">
        <f>if(Calendar!L16&lt;8,Calendar!L16," ")</f>
        <v>3</v>
      </c>
      <c r="L13" s="24">
        <f>if(Calendar!M16&lt;8,Calendar!M16," ")</f>
        <v>4</v>
      </c>
      <c r="M13" s="23">
        <f>if(Calendar!N16&lt;8,Calendar!N16," ")</f>
        <v>5</v>
      </c>
      <c r="N13" s="22"/>
      <c r="O13" s="23" t="str">
        <f>if(Calendar!P16&lt;8,Calendar!P16," ")</f>
        <v> </v>
      </c>
      <c r="P13" s="24" t="str">
        <f>if(Calendar!Q16&lt;8,Calendar!Q16," ")</f>
        <v> </v>
      </c>
      <c r="Q13" s="23" t="str">
        <f>if(Calendar!R16&lt;8,Calendar!R16," ")</f>
        <v> </v>
      </c>
      <c r="R13" s="24" t="str">
        <f>if(Calendar!S16&lt;8,Calendar!S16," ")</f>
        <v> </v>
      </c>
      <c r="S13" s="23" t="str">
        <f>if(Calendar!T16&lt;8,Calendar!T16," ")</f>
        <v> </v>
      </c>
      <c r="T13" s="24">
        <f>if(Calendar!U16&lt;8,Calendar!U16," ")</f>
        <v>1</v>
      </c>
      <c r="U13" s="23">
        <f>if(Calendar!V16&lt;8,Calendar!V16," ")</f>
        <v>2</v>
      </c>
      <c r="V13" s="22"/>
      <c r="W13" s="23">
        <f>if(Calendar!X16&lt;8,Calendar!X16," ")</f>
        <v>1</v>
      </c>
      <c r="X13" s="24">
        <f>if(Calendar!Y16&lt;8,Calendar!Y16," ")</f>
        <v>2</v>
      </c>
      <c r="Y13" s="23">
        <f>if(Calendar!Z16&lt;8,Calendar!Z16," ")</f>
        <v>3</v>
      </c>
      <c r="Z13" s="24">
        <f>if(Calendar!AA16&lt;8,Calendar!AA16," ")</f>
        <v>4</v>
      </c>
      <c r="AA13" s="23">
        <f>if(Calendar!AB16&lt;8,Calendar!AB16," ")</f>
        <v>5</v>
      </c>
      <c r="AB13" s="24">
        <f>if(Calendar!AC16&lt;8,Calendar!AC16," ")</f>
        <v>6</v>
      </c>
      <c r="AC13" s="23">
        <f>if(Calendar!AD16&lt;8,Calendar!AD16," ")</f>
        <v>7</v>
      </c>
    </row>
    <row r="14">
      <c r="B14" s="7" t="s">
        <v>20</v>
      </c>
      <c r="C14" s="41">
        <f>C12-C13</f>
        <v>637.12</v>
      </c>
      <c r="F14" s="10"/>
      <c r="G14" s="23">
        <f>Calendar!H17</f>
        <v>6</v>
      </c>
      <c r="H14" s="24">
        <f>Calendar!I17</f>
        <v>7</v>
      </c>
      <c r="I14" s="23">
        <f>Calendar!J17</f>
        <v>8</v>
      </c>
      <c r="J14" s="24">
        <f>Calendar!K17</f>
        <v>9</v>
      </c>
      <c r="K14" s="23">
        <f>Calendar!L17</f>
        <v>10</v>
      </c>
      <c r="L14" s="24">
        <f>Calendar!M17</f>
        <v>11</v>
      </c>
      <c r="M14" s="23">
        <f>Calendar!N17</f>
        <v>12</v>
      </c>
      <c r="N14" s="22"/>
      <c r="O14" s="23">
        <f>Calendar!P17</f>
        <v>3</v>
      </c>
      <c r="P14" s="24">
        <f>Calendar!Q17</f>
        <v>4</v>
      </c>
      <c r="Q14" s="23">
        <f>Calendar!R17</f>
        <v>5</v>
      </c>
      <c r="R14" s="24">
        <f>Calendar!S17</f>
        <v>6</v>
      </c>
      <c r="S14" s="23">
        <f>Calendar!T17</f>
        <v>7</v>
      </c>
      <c r="T14" s="24">
        <f>Calendar!U17</f>
        <v>8</v>
      </c>
      <c r="U14" s="23">
        <f>Calendar!V17</f>
        <v>9</v>
      </c>
      <c r="V14" s="22"/>
      <c r="W14" s="23">
        <f>Calendar!X17</f>
        <v>8</v>
      </c>
      <c r="X14" s="24">
        <f>Calendar!Y17</f>
        <v>9</v>
      </c>
      <c r="Y14" s="23">
        <f>Calendar!Z17</f>
        <v>10</v>
      </c>
      <c r="Z14" s="24">
        <f>Calendar!AA17</f>
        <v>11</v>
      </c>
      <c r="AA14" s="23">
        <f>Calendar!AB17</f>
        <v>12</v>
      </c>
      <c r="AB14" s="24">
        <f>Calendar!AC17</f>
        <v>13</v>
      </c>
      <c r="AC14" s="23">
        <f>Calendar!AD17</f>
        <v>14</v>
      </c>
    </row>
    <row r="15">
      <c r="F15" s="10"/>
      <c r="G15" s="23">
        <f>Calendar!H18</f>
        <v>13</v>
      </c>
      <c r="H15" s="24">
        <f>Calendar!I18</f>
        <v>14</v>
      </c>
      <c r="I15" s="23">
        <f>Calendar!J18</f>
        <v>15</v>
      </c>
      <c r="J15" s="24">
        <f>Calendar!K18</f>
        <v>16</v>
      </c>
      <c r="K15" s="23">
        <f>Calendar!L18</f>
        <v>17</v>
      </c>
      <c r="L15" s="24">
        <f>Calendar!M18</f>
        <v>18</v>
      </c>
      <c r="M15" s="23">
        <f>Calendar!N18</f>
        <v>19</v>
      </c>
      <c r="N15" s="22"/>
      <c r="O15" s="23">
        <f>Calendar!P18</f>
        <v>10</v>
      </c>
      <c r="P15" s="24">
        <f>Calendar!Q18</f>
        <v>11</v>
      </c>
      <c r="Q15" s="23">
        <f>Calendar!R18</f>
        <v>12</v>
      </c>
      <c r="R15" s="24">
        <f>Calendar!S18</f>
        <v>13</v>
      </c>
      <c r="S15" s="23">
        <f>Calendar!T18</f>
        <v>14</v>
      </c>
      <c r="T15" s="24">
        <f>Calendar!U18</f>
        <v>15</v>
      </c>
      <c r="U15" s="23">
        <f>Calendar!V18</f>
        <v>16</v>
      </c>
      <c r="V15" s="22"/>
      <c r="W15" s="23">
        <f>Calendar!X18</f>
        <v>15</v>
      </c>
      <c r="X15" s="24">
        <f>Calendar!Y18</f>
        <v>16</v>
      </c>
      <c r="Y15" s="23">
        <f>Calendar!Z18</f>
        <v>17</v>
      </c>
      <c r="Z15" s="24">
        <f>Calendar!AA18</f>
        <v>18</v>
      </c>
      <c r="AA15" s="23">
        <f>Calendar!AB18</f>
        <v>19</v>
      </c>
      <c r="AB15" s="24">
        <f>Calendar!AC18</f>
        <v>20</v>
      </c>
      <c r="AC15" s="23">
        <f>Calendar!AD18</f>
        <v>21</v>
      </c>
    </row>
    <row r="16">
      <c r="F16" s="10"/>
      <c r="G16" s="23">
        <f>Calendar!H19</f>
        <v>20</v>
      </c>
      <c r="H16" s="24">
        <f>Calendar!I19</f>
        <v>21</v>
      </c>
      <c r="I16" s="23">
        <f>Calendar!J19</f>
        <v>22</v>
      </c>
      <c r="J16" s="24">
        <f>Calendar!K19</f>
        <v>23</v>
      </c>
      <c r="K16" s="23">
        <f>Calendar!L19</f>
        <v>24</v>
      </c>
      <c r="L16" s="24">
        <f>Calendar!M19</f>
        <v>25</v>
      </c>
      <c r="M16" s="23">
        <f>Calendar!N19</f>
        <v>26</v>
      </c>
      <c r="N16" s="22"/>
      <c r="O16" s="23">
        <f>Calendar!P19</f>
        <v>17</v>
      </c>
      <c r="P16" s="24">
        <f>Calendar!Q19</f>
        <v>18</v>
      </c>
      <c r="Q16" s="23">
        <f>Calendar!R19</f>
        <v>19</v>
      </c>
      <c r="R16" s="24">
        <f>Calendar!S19</f>
        <v>20</v>
      </c>
      <c r="S16" s="23">
        <f>Calendar!T19</f>
        <v>21</v>
      </c>
      <c r="T16" s="24">
        <f>Calendar!U19</f>
        <v>22</v>
      </c>
      <c r="U16" s="23">
        <f>Calendar!V19</f>
        <v>23</v>
      </c>
      <c r="V16" s="22"/>
      <c r="W16" s="23">
        <f>Calendar!X19</f>
        <v>22</v>
      </c>
      <c r="X16" s="24">
        <f>Calendar!Y19</f>
        <v>23</v>
      </c>
      <c r="Y16" s="23">
        <f>Calendar!Z19</f>
        <v>24</v>
      </c>
      <c r="Z16" s="24">
        <f>Calendar!AA19</f>
        <v>25</v>
      </c>
      <c r="AA16" s="23">
        <f>Calendar!AB19</f>
        <v>26</v>
      </c>
      <c r="AB16" s="24">
        <f>Calendar!AC19</f>
        <v>27</v>
      </c>
      <c r="AC16" s="23">
        <f>Calendar!AD19</f>
        <v>28</v>
      </c>
    </row>
    <row r="17">
      <c r="B17" s="7" t="s">
        <v>21</v>
      </c>
      <c r="C17" s="42" t="str">
        <f>concatenate(dollar(C12*12*8,0)," to ",dollar(C12*12*10,0))</f>
        <v>$345,600 to $432,000</v>
      </c>
      <c r="F17" s="10"/>
      <c r="G17" s="23">
        <f>if(Calendar!H20&lt;7," ",Calendar!H20)</f>
        <v>27</v>
      </c>
      <c r="H17" s="24">
        <f>if(Calendar!I20&lt;7," ",Calendar!I20)</f>
        <v>28</v>
      </c>
      <c r="I17" s="23">
        <f>if(Calendar!J20&lt;7," ",Calendar!J20)</f>
        <v>29</v>
      </c>
      <c r="J17" s="24">
        <f>if(Calendar!K20&lt;7," ",Calendar!K20)</f>
        <v>30</v>
      </c>
      <c r="K17" s="23">
        <f>if(Calendar!L20&lt;7," ",Calendar!L20)</f>
        <v>31</v>
      </c>
      <c r="L17" s="24" t="str">
        <f>if(Calendar!M20&lt;7," ",Calendar!M20)</f>
        <v> </v>
      </c>
      <c r="M17" s="23" t="str">
        <f>if(Calendar!N20&lt;7," ",Calendar!N20)</f>
        <v> </v>
      </c>
      <c r="N17" s="22"/>
      <c r="O17" s="23">
        <f>if(Calendar!P20&lt;7," ",Calendar!P20)</f>
        <v>24</v>
      </c>
      <c r="P17" s="24">
        <f>if(Calendar!Q20&lt;7," ",Calendar!Q20)</f>
        <v>25</v>
      </c>
      <c r="Q17" s="23">
        <f>if(Calendar!R20&lt;7," ",Calendar!R20)</f>
        <v>26</v>
      </c>
      <c r="R17" s="24">
        <f>if(Calendar!S20&lt;7," ",Calendar!S20)</f>
        <v>27</v>
      </c>
      <c r="S17" s="23">
        <f>if(Calendar!T20&lt;7," ",Calendar!T20)</f>
        <v>28</v>
      </c>
      <c r="T17" s="24">
        <f>if(Calendar!U20&lt;7," ",Calendar!U20)</f>
        <v>29</v>
      </c>
      <c r="U17" s="23">
        <f>if(Calendar!V20&lt;7," ",Calendar!V20)</f>
        <v>30</v>
      </c>
      <c r="V17" s="22"/>
      <c r="W17" s="23">
        <f>if(Calendar!X20&lt;7," ",Calendar!X20)</f>
        <v>29</v>
      </c>
      <c r="X17" s="24">
        <f>if(Calendar!Y20&lt;7," ",Calendar!Y20)</f>
        <v>30</v>
      </c>
      <c r="Y17" s="23">
        <f>if(Calendar!Z20&lt;7," ",Calendar!Z20)</f>
        <v>31</v>
      </c>
      <c r="Z17" s="24" t="str">
        <f>if(Calendar!AA20&lt;7," ",Calendar!AA20)</f>
        <v> </v>
      </c>
      <c r="AA17" s="23" t="str">
        <f>if(Calendar!AB20&lt;7," ",Calendar!AB20)</f>
        <v> </v>
      </c>
      <c r="AB17" s="24" t="str">
        <f>if(Calendar!AC20&lt;7," ",Calendar!AC20)</f>
        <v> </v>
      </c>
      <c r="AC17" s="23" t="str">
        <f>if(Calendar!AD20&lt;7," ",Calendar!AD20)</f>
        <v> </v>
      </c>
    </row>
    <row r="18">
      <c r="F18" s="10"/>
      <c r="G18" s="23" t="str">
        <f>if(Calendar!H21&lt;14," ",Calendar!H21)</f>
        <v> </v>
      </c>
      <c r="H18" s="24" t="str">
        <f>if(Calendar!I21&lt;14," ",Calendar!I21)</f>
        <v> </v>
      </c>
      <c r="I18" s="23" t="str">
        <f>if(Calendar!J21&lt;14," ",Calendar!J21)</f>
        <v> </v>
      </c>
      <c r="J18" s="24" t="str">
        <f>if(Calendar!K21&lt;14," ",Calendar!K21)</f>
        <v> </v>
      </c>
      <c r="K18" s="23" t="str">
        <f>if(Calendar!L21&lt;14," ",Calendar!L21)</f>
        <v> </v>
      </c>
      <c r="L18" s="24" t="str">
        <f>if(Calendar!M21&lt;14," ",Calendar!M21)</f>
        <v> </v>
      </c>
      <c r="M18" s="23" t="str">
        <f>if(Calendar!N21&lt;14," ",Calendar!N21)</f>
        <v> </v>
      </c>
      <c r="N18" s="22"/>
      <c r="O18" s="23" t="str">
        <f>if(Calendar!P21&lt;14," ",Calendar!P21)</f>
        <v> </v>
      </c>
      <c r="P18" s="24" t="str">
        <f>if(Calendar!Q21&lt;14," ",Calendar!Q21)</f>
        <v> </v>
      </c>
      <c r="Q18" s="23" t="str">
        <f>if(Calendar!R21&lt;14," ",Calendar!R21)</f>
        <v> </v>
      </c>
      <c r="R18" s="24" t="str">
        <f>if(Calendar!S21&lt;14," ",Calendar!S21)</f>
        <v> </v>
      </c>
      <c r="S18" s="23" t="str">
        <f>if(Calendar!T21&lt;14," ",Calendar!T21)</f>
        <v> </v>
      </c>
      <c r="T18" s="24" t="str">
        <f>if(Calendar!U21&lt;14," ",Calendar!U21)</f>
        <v> </v>
      </c>
      <c r="U18" s="23" t="str">
        <f>if(Calendar!V21&lt;14," ",Calendar!V21)</f>
        <v> </v>
      </c>
      <c r="V18" s="22"/>
      <c r="W18" s="23" t="str">
        <f>if(Calendar!X21&lt;14," ",Calendar!X21)</f>
        <v> </v>
      </c>
      <c r="X18" s="24" t="str">
        <f>if(Calendar!Y21&lt;14," ",Calendar!Y21)</f>
        <v> </v>
      </c>
      <c r="Y18" s="23" t="str">
        <f>if(Calendar!Z21&lt;14," ",Calendar!Z21)</f>
        <v> </v>
      </c>
      <c r="Z18" s="24" t="str">
        <f>if(Calendar!AA21&lt;14," ",Calendar!AA21)</f>
        <v> </v>
      </c>
      <c r="AA18" s="23" t="str">
        <f>if(Calendar!AB21&lt;14," ",Calendar!AB21)</f>
        <v> </v>
      </c>
      <c r="AB18" s="24" t="str">
        <f>if(Calendar!AC21&lt;14," ",Calendar!AC21)</f>
        <v> </v>
      </c>
      <c r="AC18" s="23" t="str">
        <f>if(Calendar!AD21&lt;14," ",Calendar!AD21)</f>
        <v> </v>
      </c>
    </row>
    <row r="19" ht="10.5" customHeight="1">
      <c r="B19" s="7" t="s">
        <v>22</v>
      </c>
      <c r="C19" s="42" t="str">
        <f>concatenate(dollar(C13*3,0)," to ", dollar(C13*6,0))</f>
        <v>$8,889 to $17,777</v>
      </c>
      <c r="G19" s="43"/>
      <c r="H19" s="38"/>
      <c r="I19" s="38"/>
      <c r="J19" s="38"/>
      <c r="K19" s="38"/>
      <c r="L19" s="38"/>
      <c r="M19" s="38"/>
      <c r="N19" s="44"/>
      <c r="O19" s="45"/>
      <c r="P19" s="38"/>
      <c r="Q19" s="38"/>
      <c r="R19" s="38"/>
      <c r="S19" s="38"/>
      <c r="T19" s="38"/>
      <c r="U19" s="38"/>
      <c r="V19" s="44"/>
      <c r="W19" s="45"/>
      <c r="X19" s="38"/>
      <c r="Y19" s="38"/>
      <c r="Z19" s="38"/>
      <c r="AA19" s="38"/>
      <c r="AB19" s="38"/>
      <c r="AC19" s="38"/>
    </row>
    <row r="20">
      <c r="G20" s="6"/>
      <c r="H20" s="6"/>
      <c r="I20" s="6"/>
      <c r="J20" s="6"/>
      <c r="K20" s="6"/>
      <c r="L20" s="6"/>
      <c r="M20" s="6"/>
      <c r="N20" s="6"/>
      <c r="O20" s="6"/>
      <c r="P20" s="6"/>
      <c r="Q20" s="6"/>
      <c r="R20" s="6"/>
      <c r="S20" s="6"/>
      <c r="T20" s="6"/>
      <c r="U20" s="6"/>
      <c r="V20" s="6"/>
      <c r="W20" s="6"/>
      <c r="X20" s="6"/>
      <c r="Y20" s="6"/>
      <c r="Z20" s="6"/>
      <c r="AA20" s="6"/>
      <c r="AB20" s="6"/>
      <c r="AC20" s="6"/>
    </row>
    <row r="21">
      <c r="B21" s="46" t="s">
        <v>23</v>
      </c>
      <c r="G21" s="6"/>
      <c r="H21" s="6"/>
      <c r="I21" s="6"/>
      <c r="J21" s="6"/>
      <c r="K21" s="6"/>
      <c r="L21" s="6"/>
      <c r="M21" s="6"/>
      <c r="N21" s="6"/>
      <c r="O21" s="6"/>
      <c r="P21" s="6"/>
      <c r="Q21" s="6"/>
      <c r="R21" s="6"/>
      <c r="S21" s="6"/>
      <c r="T21" s="6"/>
      <c r="U21" s="6"/>
      <c r="V21" s="6"/>
      <c r="W21" s="6"/>
      <c r="X21" s="6"/>
      <c r="Y21" s="6"/>
      <c r="Z21" s="6"/>
      <c r="AA21" s="6"/>
      <c r="AB21" s="6"/>
      <c r="AC21" s="6"/>
    </row>
    <row r="22">
      <c r="B22" s="7" t="s">
        <v>24</v>
      </c>
      <c r="G22" s="6"/>
      <c r="H22" s="6"/>
      <c r="I22" s="6"/>
      <c r="J22" s="6"/>
      <c r="K22" s="6"/>
      <c r="L22" s="6"/>
      <c r="M22" s="6"/>
      <c r="N22" s="6"/>
      <c r="O22" s="6"/>
      <c r="P22" s="6"/>
      <c r="Q22" s="6"/>
      <c r="R22" s="6"/>
      <c r="S22" s="6"/>
      <c r="T22" s="6"/>
      <c r="U22" s="6"/>
      <c r="V22" s="6"/>
      <c r="W22" s="6"/>
      <c r="X22" s="6"/>
      <c r="Y22" s="6"/>
      <c r="Z22" s="6"/>
      <c r="AA22" s="6"/>
      <c r="AB22" s="6"/>
      <c r="AC22" s="6"/>
    </row>
    <row r="23">
      <c r="B23" s="7" t="s">
        <v>25</v>
      </c>
      <c r="G23" s="6"/>
      <c r="H23" s="6"/>
      <c r="I23" s="6"/>
      <c r="J23" s="6"/>
      <c r="K23" s="6"/>
      <c r="L23" s="6"/>
      <c r="M23" s="6"/>
      <c r="N23" s="6"/>
      <c r="O23" s="6"/>
      <c r="P23" s="6"/>
      <c r="Q23" s="6"/>
      <c r="R23" s="6"/>
      <c r="S23" s="6"/>
      <c r="T23" s="6"/>
      <c r="U23" s="6"/>
      <c r="V23" s="6"/>
      <c r="W23" s="6"/>
      <c r="X23" s="6"/>
      <c r="Y23" s="6"/>
      <c r="Z23" s="6"/>
      <c r="AA23" s="6"/>
      <c r="AB23" s="6"/>
      <c r="AC23" s="6"/>
    </row>
    <row r="24">
      <c r="B24" s="7" t="s">
        <v>26</v>
      </c>
    </row>
    <row r="25">
      <c r="B25" s="7" t="s">
        <v>27</v>
      </c>
    </row>
    <row r="26" ht="3.75" customHeight="1">
      <c r="B26" s="7" t="s">
        <v>28</v>
      </c>
    </row>
    <row r="27" ht="1.5" customHeight="1">
      <c r="B27" s="7" t="s">
        <v>29</v>
      </c>
    </row>
    <row r="30">
      <c r="B30" s="47" t="s">
        <v>30</v>
      </c>
    </row>
    <row r="31">
      <c r="B31" s="7" t="s">
        <v>31</v>
      </c>
    </row>
    <row r="32">
      <c r="B32" s="7" t="s">
        <v>32</v>
      </c>
    </row>
    <row r="34">
      <c r="B34" s="47" t="s">
        <v>33</v>
      </c>
    </row>
    <row r="35">
      <c r="B35" s="7" t="s">
        <v>34</v>
      </c>
    </row>
    <row r="36">
      <c r="B36" s="7" t="s">
        <v>35</v>
      </c>
    </row>
    <row r="38">
      <c r="B38" s="47" t="s">
        <v>36</v>
      </c>
    </row>
    <row r="39">
      <c r="B39" s="7" t="s">
        <v>37</v>
      </c>
    </row>
    <row r="41">
      <c r="B41" s="47" t="s">
        <v>38</v>
      </c>
    </row>
    <row r="42">
      <c r="B42" s="7" t="s">
        <v>39</v>
      </c>
    </row>
    <row r="44">
      <c r="B44" s="47" t="s">
        <v>40</v>
      </c>
    </row>
    <row r="45">
      <c r="B45" s="7" t="s">
        <v>41</v>
      </c>
    </row>
    <row r="46">
      <c r="B46" s="7" t="s">
        <v>42</v>
      </c>
    </row>
    <row r="47">
      <c r="B47" s="7" t="s">
        <v>43</v>
      </c>
    </row>
    <row r="48">
      <c r="B48" s="7" t="s">
        <v>44</v>
      </c>
    </row>
    <row r="49">
      <c r="B49" s="7" t="s">
        <v>18</v>
      </c>
    </row>
    <row r="50">
      <c r="B50" s="7" t="s">
        <v>45</v>
      </c>
    </row>
    <row r="52">
      <c r="B52" s="7" t="s">
        <v>46</v>
      </c>
    </row>
    <row r="53">
      <c r="B53" s="48" t="s">
        <v>47</v>
      </c>
    </row>
  </sheetData>
  <mergeCells count="35">
    <mergeCell ref="G4:M4"/>
    <mergeCell ref="G12:M12"/>
    <mergeCell ref="B35:E35"/>
    <mergeCell ref="B1:E1"/>
    <mergeCell ref="E3:F3"/>
    <mergeCell ref="G1:AC1"/>
    <mergeCell ref="W19:AC19"/>
    <mergeCell ref="B34:C34"/>
    <mergeCell ref="B24:E24"/>
    <mergeCell ref="B25:E25"/>
    <mergeCell ref="B27:E27"/>
    <mergeCell ref="B26:E26"/>
    <mergeCell ref="B31:E31"/>
    <mergeCell ref="B32:E32"/>
    <mergeCell ref="G19:M19"/>
    <mergeCell ref="O19:U19"/>
    <mergeCell ref="C17:D17"/>
    <mergeCell ref="C19:D19"/>
    <mergeCell ref="B21:E21"/>
    <mergeCell ref="B23:E23"/>
    <mergeCell ref="B22:E22"/>
    <mergeCell ref="W12:AC12"/>
    <mergeCell ref="O12:U12"/>
    <mergeCell ref="O4:U4"/>
    <mergeCell ref="W4:AC4"/>
    <mergeCell ref="B47:E47"/>
    <mergeCell ref="B46:E46"/>
    <mergeCell ref="B50:E50"/>
    <mergeCell ref="B48:E48"/>
    <mergeCell ref="B52:E52"/>
    <mergeCell ref="B53:F53"/>
    <mergeCell ref="B45:E45"/>
    <mergeCell ref="B39:E39"/>
    <mergeCell ref="B42:E42"/>
    <mergeCell ref="B36:E36"/>
  </mergeCells>
  <hyperlinks>
    <hyperlink r:id="rId2" ref="B53"/>
  </hyperlinks>
  <drawing r:id="rId3"/>
  <legacy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9.0" topLeftCell="A10" activePane="bottomLeft" state="frozen"/>
      <selection activeCell="B11" sqref="B11" pane="bottomLeft"/>
    </sheetView>
  </sheetViews>
  <sheetFormatPr customHeight="1" defaultColWidth="14.43" defaultRowHeight="12.75"/>
  <cols>
    <col customWidth="1" min="1" max="1" width="20.57"/>
    <col customWidth="1" min="2" max="2" width="3.14"/>
    <col customWidth="1" min="3" max="3" width="10.29"/>
    <col customWidth="1" min="4" max="4" width="10.0"/>
    <col customWidth="1" min="5" max="5" width="10.29"/>
    <col customWidth="1" min="6" max="6" width="9.43"/>
    <col customWidth="1" min="7" max="7" width="1.0"/>
    <col customWidth="1" min="8" max="8" width="10.57"/>
    <col customWidth="1" min="9" max="9" width="8.86"/>
    <col customWidth="1" min="10" max="10" width="9.14"/>
    <col customWidth="1" min="11" max="11" width="9.29"/>
    <col customWidth="1" min="12" max="12" width="9.43"/>
    <col customWidth="1" min="13" max="13" width="10.71"/>
    <col customWidth="1" min="14" max="21" width="17.29"/>
  </cols>
  <sheetData>
    <row r="1">
      <c r="A1" s="49" t="str">
        <f>About!B2</f>
        <v>Mar 2018</v>
      </c>
      <c r="B1" s="50" t="s">
        <v>48</v>
      </c>
      <c r="C1" s="51" t="s">
        <v>49</v>
      </c>
      <c r="D1" s="52" t="s">
        <v>50</v>
      </c>
      <c r="E1" s="53" t="s">
        <v>51</v>
      </c>
      <c r="F1" s="51" t="s">
        <v>52</v>
      </c>
      <c r="G1" s="54"/>
      <c r="H1" s="53" t="s">
        <v>53</v>
      </c>
      <c r="I1" s="53" t="s">
        <v>54</v>
      </c>
      <c r="J1" s="53" t="s">
        <v>55</v>
      </c>
      <c r="K1" s="53" t="s">
        <v>56</v>
      </c>
      <c r="L1" s="53" t="s">
        <v>57</v>
      </c>
      <c r="M1" s="51" t="s">
        <v>58</v>
      </c>
    </row>
    <row r="2">
      <c r="A2" s="51" t="s">
        <v>59</v>
      </c>
      <c r="B2" s="55"/>
      <c r="C2" s="55"/>
      <c r="D2" s="56"/>
      <c r="E2" s="57"/>
      <c r="F2" s="58"/>
      <c r="G2" s="55"/>
      <c r="H2" s="59">
        <v>41158.0</v>
      </c>
      <c r="I2" s="59">
        <v>41165.0</v>
      </c>
      <c r="J2" s="59">
        <v>41172.0</v>
      </c>
      <c r="K2" s="59">
        <v>41179.0</v>
      </c>
      <c r="L2" s="60" t="s">
        <v>60</v>
      </c>
      <c r="M2" s="61">
        <v>41186.0</v>
      </c>
    </row>
    <row r="3">
      <c r="A3" s="62" t="s">
        <v>14</v>
      </c>
      <c r="B3" s="63"/>
      <c r="C3" s="63"/>
      <c r="D3" s="64"/>
      <c r="E3" s="65">
        <f>About!C7*About!D7</f>
        <v>2000</v>
      </c>
      <c r="F3" s="66">
        <f t="shared" ref="F3:F7" si="1">E3-(sum(H3:L3))</f>
        <v>0</v>
      </c>
      <c r="G3" s="67"/>
      <c r="H3" s="68">
        <v>1000.0</v>
      </c>
      <c r="I3" s="69"/>
      <c r="J3" s="68">
        <v>1000.0</v>
      </c>
      <c r="K3" s="69"/>
      <c r="L3" s="70"/>
      <c r="M3" s="71"/>
    </row>
    <row r="4">
      <c r="A4" s="62" t="s">
        <v>15</v>
      </c>
      <c r="B4" s="72"/>
      <c r="C4" s="72"/>
      <c r="D4" s="73"/>
      <c r="E4" s="74">
        <f>About!C8*About!D8</f>
        <v>1600</v>
      </c>
      <c r="F4" s="75">
        <f t="shared" si="1"/>
        <v>-12</v>
      </c>
      <c r="G4" s="76"/>
      <c r="H4" s="77">
        <v>410.0</v>
      </c>
      <c r="I4" s="78">
        <v>422.0</v>
      </c>
      <c r="J4" s="77">
        <v>380.0</v>
      </c>
      <c r="K4" s="78">
        <v>400.0</v>
      </c>
      <c r="L4" s="79"/>
      <c r="M4" s="71"/>
    </row>
    <row r="5">
      <c r="A5" s="62" t="s">
        <v>61</v>
      </c>
      <c r="B5" s="72"/>
      <c r="C5" s="72"/>
      <c r="D5" s="73"/>
      <c r="E5" s="74">
        <f>About!C9*About!D9</f>
        <v>0</v>
      </c>
      <c r="F5" s="75">
        <f t="shared" si="1"/>
        <v>0</v>
      </c>
      <c r="G5" s="76"/>
      <c r="H5" s="80"/>
      <c r="I5" s="81"/>
      <c r="J5" s="80"/>
      <c r="K5" s="81"/>
      <c r="L5" s="79"/>
      <c r="M5" s="71"/>
    </row>
    <row r="6">
      <c r="A6" s="82" t="s">
        <v>62</v>
      </c>
      <c r="B6" s="83"/>
      <c r="C6" s="83"/>
      <c r="D6" s="84"/>
      <c r="E6" s="85"/>
      <c r="F6" s="86">
        <f t="shared" si="1"/>
        <v>-1.52</v>
      </c>
      <c r="G6" s="87"/>
      <c r="H6" s="88"/>
      <c r="I6" s="89">
        <f>1.52</f>
        <v>1.52</v>
      </c>
      <c r="J6" s="88"/>
      <c r="K6" s="89"/>
      <c r="L6" s="90"/>
      <c r="M6" s="71"/>
    </row>
    <row r="7">
      <c r="A7" s="91" t="s">
        <v>63</v>
      </c>
      <c r="B7" s="92"/>
      <c r="C7" s="92"/>
      <c r="D7" s="93"/>
      <c r="E7" s="94">
        <f>sum(E3:E6)</f>
        <v>3600</v>
      </c>
      <c r="F7" s="95">
        <f t="shared" si="1"/>
        <v>-13.52</v>
      </c>
      <c r="G7" s="96"/>
      <c r="H7" s="94">
        <f t="shared" ref="H7:L7" si="2">sum(H3:H6)</f>
        <v>1410</v>
      </c>
      <c r="I7" s="94">
        <f t="shared" si="2"/>
        <v>423.52</v>
      </c>
      <c r="J7" s="94">
        <f t="shared" si="2"/>
        <v>1380</v>
      </c>
      <c r="K7" s="94">
        <f t="shared" si="2"/>
        <v>400</v>
      </c>
      <c r="L7" s="97">
        <f t="shared" si="2"/>
        <v>0</v>
      </c>
      <c r="M7" s="71"/>
    </row>
    <row r="8" ht="8.25" customHeight="1">
      <c r="A8" s="98"/>
      <c r="B8" s="38"/>
      <c r="C8" s="38"/>
      <c r="D8" s="99"/>
      <c r="E8" s="100"/>
      <c r="F8" s="101"/>
      <c r="G8" s="67"/>
      <c r="H8" s="100"/>
      <c r="I8" s="100"/>
      <c r="J8" s="100"/>
      <c r="K8" s="100"/>
      <c r="L8" s="100"/>
    </row>
    <row r="9">
      <c r="A9" s="102" t="s">
        <v>64</v>
      </c>
      <c r="D9" s="103"/>
      <c r="E9" s="104" t="s">
        <v>65</v>
      </c>
      <c r="G9" s="105"/>
      <c r="H9" s="106">
        <f t="shared" ref="H9:L9" si="3">H7-(SUM(H11:H83))</f>
        <v>-10</v>
      </c>
      <c r="I9" s="106">
        <f t="shared" si="3"/>
        <v>0</v>
      </c>
      <c r="J9" s="106">
        <f t="shared" si="3"/>
        <v>0</v>
      </c>
      <c r="K9" s="106">
        <f t="shared" si="3"/>
        <v>0</v>
      </c>
      <c r="L9" s="106">
        <f t="shared" si="3"/>
        <v>0</v>
      </c>
      <c r="N9" s="7" t="s">
        <v>66</v>
      </c>
    </row>
    <row r="10">
      <c r="A10" s="107" t="s">
        <v>67</v>
      </c>
      <c r="B10" s="72"/>
      <c r="C10" s="72"/>
      <c r="D10" s="108"/>
      <c r="E10" s="109"/>
      <c r="F10" s="110"/>
      <c r="G10" s="111"/>
      <c r="H10" s="112"/>
      <c r="I10" s="81"/>
      <c r="J10" s="80"/>
      <c r="K10" s="81"/>
      <c r="L10" s="80"/>
    </row>
    <row r="11">
      <c r="A11" s="113" t="s">
        <v>68</v>
      </c>
      <c r="B11" s="114" t="s">
        <v>69</v>
      </c>
      <c r="C11" s="115">
        <v>41184.0</v>
      </c>
      <c r="D11" s="116" t="s">
        <v>18</v>
      </c>
      <c r="E11" s="117">
        <v>610.0</v>
      </c>
      <c r="F11" s="118">
        <f t="shared" ref="F11:F50" si="4">E11-(sum(H11:L11))</f>
        <v>0</v>
      </c>
      <c r="G11" s="119"/>
      <c r="H11" s="112"/>
      <c r="I11" s="81"/>
      <c r="J11" s="77">
        <v>610.0</v>
      </c>
      <c r="K11" s="78" t="s">
        <v>18</v>
      </c>
      <c r="L11" s="80"/>
    </row>
    <row r="12">
      <c r="A12" s="113" t="s">
        <v>70</v>
      </c>
      <c r="B12" s="72"/>
      <c r="C12" s="72"/>
      <c r="D12" s="108"/>
      <c r="E12" s="109"/>
      <c r="F12" s="118">
        <f t="shared" si="4"/>
        <v>0</v>
      </c>
      <c r="G12" s="119"/>
      <c r="H12" s="112"/>
      <c r="I12" s="81"/>
      <c r="J12" s="80"/>
      <c r="K12" s="81"/>
      <c r="L12" s="80"/>
    </row>
    <row r="13">
      <c r="A13" s="113" t="s">
        <v>71</v>
      </c>
      <c r="B13" s="114" t="s">
        <v>69</v>
      </c>
      <c r="C13" s="115">
        <v>41170.0</v>
      </c>
      <c r="D13" s="108"/>
      <c r="E13" s="117">
        <v>75.0</v>
      </c>
      <c r="F13" s="118">
        <f t="shared" si="4"/>
        <v>-0.92</v>
      </c>
      <c r="G13" s="119"/>
      <c r="H13" s="120">
        <v>75.92</v>
      </c>
      <c r="I13" s="81"/>
      <c r="J13" s="80"/>
      <c r="K13" s="81"/>
      <c r="L13" s="80"/>
    </row>
    <row r="14">
      <c r="A14" s="113" t="s">
        <v>72</v>
      </c>
      <c r="B14" s="114" t="s">
        <v>69</v>
      </c>
      <c r="C14" s="115">
        <v>41170.0</v>
      </c>
      <c r="D14" s="108"/>
      <c r="E14" s="117">
        <v>75.0</v>
      </c>
      <c r="F14" s="118">
        <f t="shared" si="4"/>
        <v>-35</v>
      </c>
      <c r="G14" s="119"/>
      <c r="H14" s="120">
        <v>110.0</v>
      </c>
      <c r="I14" s="81"/>
      <c r="J14" s="80"/>
      <c r="K14" s="81"/>
      <c r="L14" s="80"/>
    </row>
    <row r="15">
      <c r="A15" s="113" t="s">
        <v>73</v>
      </c>
      <c r="B15" s="114" t="s">
        <v>69</v>
      </c>
      <c r="C15" s="115">
        <v>41161.0</v>
      </c>
      <c r="D15" s="108"/>
      <c r="E15" s="117">
        <v>55.0</v>
      </c>
      <c r="F15" s="118">
        <f t="shared" si="4"/>
        <v>1.08</v>
      </c>
      <c r="G15" s="119"/>
      <c r="H15" s="120">
        <v>53.92</v>
      </c>
      <c r="I15" s="81"/>
      <c r="J15" s="80"/>
      <c r="K15" s="81"/>
      <c r="L15" s="80"/>
    </row>
    <row r="16">
      <c r="A16" s="113" t="s">
        <v>74</v>
      </c>
      <c r="B16" s="114" t="s">
        <v>69</v>
      </c>
      <c r="C16" s="115">
        <v>41166.0</v>
      </c>
      <c r="D16" s="108"/>
      <c r="E16" s="117">
        <v>11.0</v>
      </c>
      <c r="F16" s="118">
        <f t="shared" si="4"/>
        <v>0</v>
      </c>
      <c r="G16" s="119"/>
      <c r="H16" s="120">
        <v>11.0</v>
      </c>
      <c r="I16" s="81"/>
      <c r="J16" s="80"/>
      <c r="K16" s="81"/>
      <c r="L16" s="80"/>
    </row>
    <row r="17">
      <c r="A17" s="113" t="s">
        <v>75</v>
      </c>
      <c r="B17" s="114" t="s">
        <v>69</v>
      </c>
      <c r="C17" s="115">
        <v>41177.0</v>
      </c>
      <c r="D17" s="108"/>
      <c r="E17" s="117">
        <v>119.54</v>
      </c>
      <c r="F17" s="118">
        <f t="shared" si="4"/>
        <v>0</v>
      </c>
      <c r="G17" s="119"/>
      <c r="H17" s="112"/>
      <c r="I17" s="81"/>
      <c r="J17" s="77">
        <v>119.54</v>
      </c>
      <c r="K17" s="81"/>
      <c r="L17" s="80"/>
    </row>
    <row r="18">
      <c r="A18" s="113" t="s">
        <v>76</v>
      </c>
      <c r="B18" s="114" t="s">
        <v>69</v>
      </c>
      <c r="C18" s="115">
        <v>41166.0</v>
      </c>
      <c r="D18" s="108"/>
      <c r="E18" s="117">
        <v>150.0</v>
      </c>
      <c r="F18" s="118">
        <f t="shared" si="4"/>
        <v>0</v>
      </c>
      <c r="G18" s="119"/>
      <c r="H18" s="120">
        <v>150.0</v>
      </c>
      <c r="I18" s="81"/>
      <c r="J18" s="77" t="s">
        <v>18</v>
      </c>
      <c r="K18" s="81"/>
      <c r="L18" s="80"/>
    </row>
    <row r="19">
      <c r="A19" s="113" t="s">
        <v>77</v>
      </c>
      <c r="B19" s="72"/>
      <c r="C19" s="72"/>
      <c r="D19" s="108"/>
      <c r="E19" s="109"/>
      <c r="F19" s="118">
        <f t="shared" si="4"/>
        <v>0</v>
      </c>
      <c r="G19" s="119"/>
      <c r="H19" s="112"/>
      <c r="I19" s="81"/>
      <c r="J19" s="80"/>
      <c r="K19" s="81"/>
      <c r="L19" s="80"/>
    </row>
    <row r="20">
      <c r="A20" s="113" t="s">
        <v>78</v>
      </c>
      <c r="B20" s="72"/>
      <c r="C20" s="72"/>
      <c r="D20" s="108"/>
      <c r="E20" s="109"/>
      <c r="F20" s="118">
        <f t="shared" si="4"/>
        <v>0</v>
      </c>
      <c r="G20" s="119"/>
      <c r="H20" s="112"/>
      <c r="I20" s="81"/>
      <c r="J20" s="80"/>
      <c r="K20" s="81"/>
      <c r="L20" s="80"/>
    </row>
    <row r="21">
      <c r="A21" s="113" t="s">
        <v>79</v>
      </c>
      <c r="B21" s="114" t="s">
        <v>80</v>
      </c>
      <c r="C21" s="72"/>
      <c r="D21" s="108"/>
      <c r="E21" s="117">
        <v>11.0</v>
      </c>
      <c r="F21" s="118">
        <f t="shared" si="4"/>
        <v>0</v>
      </c>
      <c r="G21" s="119"/>
      <c r="H21" s="112"/>
      <c r="I21" s="81"/>
      <c r="J21" s="80"/>
      <c r="K21" s="78">
        <v>11.0</v>
      </c>
      <c r="L21" s="80"/>
    </row>
    <row r="22">
      <c r="A22" s="113" t="s">
        <v>81</v>
      </c>
      <c r="B22" s="114" t="s">
        <v>80</v>
      </c>
      <c r="C22" s="72"/>
      <c r="D22" s="108"/>
      <c r="E22" s="117">
        <v>34.0</v>
      </c>
      <c r="F22" s="118">
        <f t="shared" si="4"/>
        <v>0</v>
      </c>
      <c r="G22" s="119"/>
      <c r="H22" s="112"/>
      <c r="I22" s="81"/>
      <c r="J22" s="80"/>
      <c r="K22" s="78">
        <v>34.0</v>
      </c>
      <c r="L22" s="80"/>
    </row>
    <row r="23">
      <c r="A23" s="113" t="s">
        <v>82</v>
      </c>
      <c r="B23" s="114" t="s">
        <v>4</v>
      </c>
      <c r="C23" s="72"/>
      <c r="D23" s="108"/>
      <c r="E23" s="117">
        <v>15.0</v>
      </c>
      <c r="F23" s="118">
        <f t="shared" si="4"/>
        <v>0</v>
      </c>
      <c r="G23" s="119"/>
      <c r="H23" s="112"/>
      <c r="I23" s="81"/>
      <c r="J23" s="77">
        <v>15.0</v>
      </c>
      <c r="K23" s="81"/>
      <c r="L23" s="80"/>
    </row>
    <row r="24">
      <c r="A24" s="113" t="s">
        <v>83</v>
      </c>
      <c r="B24" s="72"/>
      <c r="C24" s="72"/>
      <c r="D24" s="108"/>
      <c r="E24" s="109"/>
      <c r="F24" s="118">
        <f t="shared" si="4"/>
        <v>0</v>
      </c>
      <c r="G24" s="119"/>
      <c r="H24" s="112"/>
      <c r="I24" s="81"/>
      <c r="J24" s="80"/>
      <c r="K24" s="81"/>
      <c r="L24" s="80"/>
    </row>
    <row r="25">
      <c r="A25" s="113" t="s">
        <v>84</v>
      </c>
      <c r="B25" s="72"/>
      <c r="C25" s="72"/>
      <c r="D25" s="108"/>
      <c r="E25" s="109"/>
      <c r="F25" s="118">
        <f t="shared" si="4"/>
        <v>0</v>
      </c>
      <c r="G25" s="119"/>
      <c r="H25" s="112"/>
      <c r="I25" s="81"/>
      <c r="J25" s="80"/>
      <c r="K25" s="81"/>
      <c r="L25" s="80"/>
    </row>
    <row r="26">
      <c r="A26" s="113" t="s">
        <v>85</v>
      </c>
      <c r="B26" s="72"/>
      <c r="C26" s="72"/>
      <c r="D26" s="108"/>
      <c r="E26" s="109"/>
      <c r="F26" s="118">
        <f t="shared" si="4"/>
        <v>0</v>
      </c>
      <c r="G26" s="119"/>
      <c r="H26" s="112"/>
      <c r="I26" s="81"/>
      <c r="J26" s="80"/>
      <c r="K26" s="81"/>
      <c r="L26" s="80"/>
    </row>
    <row r="27">
      <c r="A27" s="107" t="s">
        <v>86</v>
      </c>
      <c r="B27" s="72"/>
      <c r="C27" s="72"/>
      <c r="D27" s="108"/>
      <c r="E27" s="109"/>
      <c r="F27" s="118">
        <f t="shared" si="4"/>
        <v>0</v>
      </c>
      <c r="G27" s="119"/>
      <c r="H27" s="112"/>
      <c r="I27" s="81"/>
      <c r="J27" s="80"/>
      <c r="K27" s="81"/>
      <c r="L27" s="80"/>
    </row>
    <row r="28">
      <c r="A28" s="121" t="s">
        <v>87</v>
      </c>
      <c r="B28" s="114" t="s">
        <v>80</v>
      </c>
      <c r="C28" s="72"/>
      <c r="D28" s="108"/>
      <c r="E28" s="117">
        <v>210.0</v>
      </c>
      <c r="F28" s="118">
        <f t="shared" si="4"/>
        <v>0</v>
      </c>
      <c r="G28" s="119"/>
      <c r="H28" s="112"/>
      <c r="I28" s="81"/>
      <c r="J28" s="77">
        <v>210.0</v>
      </c>
      <c r="K28" s="81"/>
      <c r="L28" s="80"/>
    </row>
    <row r="29">
      <c r="A29" s="122" t="s">
        <v>88</v>
      </c>
      <c r="B29" s="72"/>
      <c r="C29" s="72"/>
      <c r="D29" s="108"/>
      <c r="E29" s="109"/>
      <c r="F29" s="118">
        <f t="shared" si="4"/>
        <v>0</v>
      </c>
      <c r="G29" s="119"/>
      <c r="H29" s="112"/>
      <c r="I29" s="81"/>
      <c r="J29" s="80"/>
      <c r="K29" s="81"/>
      <c r="L29" s="80"/>
    </row>
    <row r="30">
      <c r="A30" s="113" t="s">
        <v>89</v>
      </c>
      <c r="B30" s="114" t="s">
        <v>80</v>
      </c>
      <c r="C30" s="72"/>
      <c r="D30" s="108"/>
      <c r="E30" s="117">
        <v>79.35</v>
      </c>
      <c r="F30" s="118">
        <f t="shared" si="4"/>
        <v>0</v>
      </c>
      <c r="G30" s="119"/>
      <c r="H30" s="112"/>
      <c r="I30" s="81"/>
      <c r="J30" s="77">
        <v>79.35</v>
      </c>
      <c r="K30" s="81"/>
      <c r="L30" s="80"/>
    </row>
    <row r="31">
      <c r="A31" s="113" t="s">
        <v>90</v>
      </c>
      <c r="B31" s="114" t="s">
        <v>91</v>
      </c>
      <c r="C31" s="72"/>
      <c r="D31" s="116">
        <v>60.0</v>
      </c>
      <c r="E31" s="109">
        <f>D31*_MonthWeeks</f>
        <v>240</v>
      </c>
      <c r="F31" s="118">
        <f t="shared" si="4"/>
        <v>0</v>
      </c>
      <c r="G31" s="119"/>
      <c r="H31" s="120">
        <v>60.0</v>
      </c>
      <c r="I31" s="78">
        <v>60.0</v>
      </c>
      <c r="J31" s="77">
        <v>60.0</v>
      </c>
      <c r="K31" s="78">
        <v>60.0</v>
      </c>
      <c r="L31" s="80"/>
    </row>
    <row r="32">
      <c r="A32" s="113" t="s">
        <v>92</v>
      </c>
      <c r="B32" s="72"/>
      <c r="C32" s="72"/>
      <c r="D32" s="108"/>
      <c r="E32" s="109"/>
      <c r="F32" s="118">
        <f t="shared" si="4"/>
        <v>0</v>
      </c>
      <c r="G32" s="119"/>
      <c r="H32" s="120" t="s">
        <v>18</v>
      </c>
      <c r="I32" s="81"/>
      <c r="J32" s="80"/>
      <c r="K32" s="81"/>
      <c r="L32" s="80"/>
    </row>
    <row r="33">
      <c r="A33" s="113" t="s">
        <v>93</v>
      </c>
      <c r="B33" s="114" t="s">
        <v>4</v>
      </c>
      <c r="C33" s="72"/>
      <c r="D33" s="116">
        <v>5.0</v>
      </c>
      <c r="E33" s="109">
        <f>D33*_MonthWeeks</f>
        <v>20</v>
      </c>
      <c r="F33" s="118">
        <f t="shared" si="4"/>
        <v>0</v>
      </c>
      <c r="G33" s="119"/>
      <c r="H33" s="120">
        <v>20.0</v>
      </c>
      <c r="I33" s="81"/>
      <c r="J33" s="80"/>
      <c r="K33" s="81"/>
      <c r="L33" s="80"/>
    </row>
    <row r="34">
      <c r="A34" s="113" t="s">
        <v>94</v>
      </c>
      <c r="B34" s="114" t="s">
        <v>4</v>
      </c>
      <c r="C34" s="72"/>
      <c r="D34" s="108"/>
      <c r="E34" s="117">
        <v>15.0</v>
      </c>
      <c r="F34" s="118">
        <f t="shared" si="4"/>
        <v>0</v>
      </c>
      <c r="G34" s="119"/>
      <c r="H34" s="120">
        <v>15.0</v>
      </c>
      <c r="I34" s="81"/>
      <c r="J34" s="80"/>
      <c r="K34" s="81"/>
      <c r="L34" s="80"/>
    </row>
    <row r="35">
      <c r="A35" s="113" t="s">
        <v>85</v>
      </c>
      <c r="B35" s="72"/>
      <c r="C35" s="72"/>
      <c r="D35" s="108"/>
      <c r="E35" s="109"/>
      <c r="F35" s="118">
        <f t="shared" si="4"/>
        <v>0</v>
      </c>
      <c r="G35" s="119"/>
      <c r="H35" s="112"/>
      <c r="I35" s="81"/>
      <c r="J35" s="80"/>
      <c r="K35" s="81"/>
      <c r="L35" s="80"/>
    </row>
    <row r="36">
      <c r="A36" s="107" t="s">
        <v>95</v>
      </c>
      <c r="B36" s="72"/>
      <c r="C36" s="72"/>
      <c r="D36" s="108"/>
      <c r="E36" s="109"/>
      <c r="F36" s="118">
        <f t="shared" si="4"/>
        <v>0</v>
      </c>
      <c r="G36" s="119"/>
      <c r="H36" s="112"/>
      <c r="I36" s="81"/>
      <c r="J36" s="80"/>
      <c r="K36" s="81"/>
      <c r="L36" s="80"/>
    </row>
    <row r="37">
      <c r="A37" s="113" t="s">
        <v>96</v>
      </c>
      <c r="B37" s="72"/>
      <c r="C37" s="72"/>
      <c r="D37" s="108"/>
      <c r="E37" s="109"/>
      <c r="F37" s="118">
        <f t="shared" si="4"/>
        <v>0</v>
      </c>
      <c r="G37" s="119"/>
      <c r="H37" s="112"/>
      <c r="I37" s="81"/>
      <c r="J37" s="80"/>
      <c r="K37" s="81"/>
      <c r="L37" s="80"/>
    </row>
    <row r="38">
      <c r="A38" s="113" t="s">
        <v>97</v>
      </c>
      <c r="B38" s="114" t="s">
        <v>4</v>
      </c>
      <c r="C38" s="72"/>
      <c r="D38" s="116">
        <v>10.0</v>
      </c>
      <c r="E38" s="109">
        <f>D38*_MonthWeeks</f>
        <v>40</v>
      </c>
      <c r="F38" s="118">
        <f t="shared" si="4"/>
        <v>0</v>
      </c>
      <c r="G38" s="119"/>
      <c r="H38" s="120">
        <v>10.0</v>
      </c>
      <c r="I38" s="78">
        <v>10.0</v>
      </c>
      <c r="J38" s="77">
        <v>10.0</v>
      </c>
      <c r="K38" s="78">
        <v>10.0</v>
      </c>
      <c r="L38" s="80"/>
    </row>
    <row r="39">
      <c r="A39" s="113" t="s">
        <v>98</v>
      </c>
      <c r="B39" s="114" t="s">
        <v>80</v>
      </c>
      <c r="C39" s="72"/>
      <c r="D39" s="108"/>
      <c r="E39" s="117">
        <v>12.0</v>
      </c>
      <c r="F39" s="118">
        <f t="shared" si="4"/>
        <v>0</v>
      </c>
      <c r="G39" s="119"/>
      <c r="H39" s="112"/>
      <c r="I39" s="81"/>
      <c r="J39" s="80"/>
      <c r="K39" s="78">
        <v>12.0</v>
      </c>
      <c r="L39" s="80"/>
    </row>
    <row r="40">
      <c r="A40" s="113" t="s">
        <v>99</v>
      </c>
      <c r="B40" s="72"/>
      <c r="C40" s="72"/>
      <c r="D40" s="108"/>
      <c r="E40" s="109"/>
      <c r="F40" s="118">
        <f t="shared" si="4"/>
        <v>0</v>
      </c>
      <c r="G40" s="119"/>
      <c r="H40" s="112"/>
      <c r="I40" s="81"/>
      <c r="J40" s="80"/>
      <c r="K40" s="78" t="s">
        <v>18</v>
      </c>
      <c r="L40" s="80"/>
    </row>
    <row r="41">
      <c r="A41" s="113" t="s">
        <v>100</v>
      </c>
      <c r="B41" s="72"/>
      <c r="C41" s="72"/>
      <c r="D41" s="108"/>
      <c r="E41" s="109"/>
      <c r="F41" s="118">
        <f t="shared" si="4"/>
        <v>0</v>
      </c>
      <c r="G41" s="119"/>
      <c r="H41" s="112"/>
      <c r="I41" s="81"/>
      <c r="J41" s="80"/>
      <c r="K41" s="81"/>
      <c r="L41" s="80"/>
    </row>
    <row r="42">
      <c r="A42" s="113" t="s">
        <v>101</v>
      </c>
      <c r="B42" s="72"/>
      <c r="C42" s="72"/>
      <c r="D42" s="108"/>
      <c r="E42" s="109"/>
      <c r="F42" s="118">
        <f t="shared" si="4"/>
        <v>0</v>
      </c>
      <c r="G42" s="119"/>
      <c r="H42" s="112"/>
      <c r="I42" s="81"/>
      <c r="J42" s="80"/>
      <c r="K42" s="81"/>
      <c r="L42" s="80"/>
    </row>
    <row r="43">
      <c r="A43" s="113" t="s">
        <v>85</v>
      </c>
      <c r="B43" s="72"/>
      <c r="C43" s="72"/>
      <c r="D43" s="108"/>
      <c r="E43" s="109"/>
      <c r="F43" s="118">
        <f t="shared" si="4"/>
        <v>0</v>
      </c>
      <c r="G43" s="119"/>
      <c r="H43" s="112"/>
      <c r="I43" s="81"/>
      <c r="J43" s="80"/>
      <c r="K43" s="81"/>
      <c r="L43" s="80"/>
    </row>
    <row r="44">
      <c r="A44" s="107" t="s">
        <v>102</v>
      </c>
      <c r="B44" s="72"/>
      <c r="C44" s="72"/>
      <c r="D44" s="108"/>
      <c r="E44" s="109"/>
      <c r="F44" s="118">
        <f t="shared" si="4"/>
        <v>0</v>
      </c>
      <c r="G44" s="119"/>
      <c r="H44" s="112"/>
      <c r="I44" s="81"/>
      <c r="J44" s="80"/>
      <c r="K44" s="81"/>
      <c r="L44" s="80"/>
    </row>
    <row r="45">
      <c r="A45" s="113" t="s">
        <v>103</v>
      </c>
      <c r="B45" s="114" t="s">
        <v>4</v>
      </c>
      <c r="C45" s="72"/>
      <c r="D45" s="108"/>
      <c r="E45" s="117">
        <v>100.0</v>
      </c>
      <c r="F45" s="118">
        <f t="shared" si="4"/>
        <v>0</v>
      </c>
      <c r="G45" s="119"/>
      <c r="H45" s="120">
        <v>100.0</v>
      </c>
      <c r="I45" s="81"/>
      <c r="J45" s="80"/>
      <c r="K45" s="81"/>
      <c r="L45" s="80"/>
    </row>
    <row r="46">
      <c r="A46" s="113" t="s">
        <v>104</v>
      </c>
      <c r="B46" s="72"/>
      <c r="C46" s="72"/>
      <c r="D46" s="108"/>
      <c r="E46" s="109"/>
      <c r="F46" s="118">
        <f t="shared" si="4"/>
        <v>0</v>
      </c>
      <c r="G46" s="119"/>
      <c r="H46" s="112"/>
      <c r="I46" s="81"/>
      <c r="J46" s="80"/>
      <c r="K46" s="81"/>
      <c r="L46" s="80"/>
    </row>
    <row r="47">
      <c r="A47" s="113" t="s">
        <v>85</v>
      </c>
      <c r="B47" s="72"/>
      <c r="C47" s="72"/>
      <c r="D47" s="108"/>
      <c r="E47" s="109"/>
      <c r="F47" s="118">
        <f t="shared" si="4"/>
        <v>0</v>
      </c>
      <c r="G47" s="119"/>
      <c r="H47" s="112"/>
      <c r="I47" s="81"/>
      <c r="J47" s="80"/>
      <c r="K47" s="81"/>
      <c r="L47" s="80"/>
    </row>
    <row r="48">
      <c r="A48" s="107" t="s">
        <v>105</v>
      </c>
      <c r="B48" s="72"/>
      <c r="C48" s="72"/>
      <c r="D48" s="108"/>
      <c r="E48" s="109"/>
      <c r="F48" s="118">
        <f t="shared" si="4"/>
        <v>0</v>
      </c>
      <c r="G48" s="119"/>
      <c r="H48" s="112"/>
      <c r="I48" s="81"/>
      <c r="J48" s="80"/>
      <c r="K48" s="81"/>
      <c r="L48" s="80"/>
    </row>
    <row r="49">
      <c r="A49" s="113" t="s">
        <v>106</v>
      </c>
      <c r="B49" s="72"/>
      <c r="C49" s="72"/>
      <c r="D49" s="108"/>
      <c r="E49" s="109"/>
      <c r="F49" s="118">
        <f t="shared" si="4"/>
        <v>0</v>
      </c>
      <c r="G49" s="119"/>
      <c r="H49" s="112"/>
      <c r="I49" s="81"/>
      <c r="J49" s="80"/>
      <c r="K49" s="81"/>
      <c r="L49" s="80"/>
    </row>
    <row r="50">
      <c r="A50" s="113" t="s">
        <v>107</v>
      </c>
      <c r="B50" s="72"/>
      <c r="C50" s="72"/>
      <c r="D50" s="108"/>
      <c r="E50" s="109"/>
      <c r="F50" s="118">
        <f t="shared" si="4"/>
        <v>0</v>
      </c>
      <c r="G50" s="119"/>
      <c r="H50" s="112"/>
      <c r="I50" s="81"/>
      <c r="J50" s="80"/>
      <c r="K50" s="81"/>
      <c r="L50" s="80"/>
    </row>
    <row r="51">
      <c r="A51" s="113" t="s">
        <v>108</v>
      </c>
      <c r="B51" s="114" t="s">
        <v>80</v>
      </c>
      <c r="C51" s="72"/>
      <c r="D51" s="108"/>
      <c r="E51" s="117">
        <v>10.99</v>
      </c>
      <c r="F51" s="118"/>
      <c r="G51" s="119"/>
      <c r="H51" s="120">
        <v>10.99</v>
      </c>
      <c r="I51" s="81"/>
      <c r="J51" s="80"/>
      <c r="K51" s="81"/>
      <c r="L51" s="80"/>
    </row>
    <row r="52">
      <c r="A52" s="113" t="s">
        <v>109</v>
      </c>
      <c r="B52" s="72"/>
      <c r="C52" s="72"/>
      <c r="D52" s="108"/>
      <c r="E52" s="109"/>
      <c r="F52" s="118">
        <f t="shared" ref="F52:F82" si="5">E52-(sum(H52:L52))</f>
        <v>0</v>
      </c>
      <c r="G52" s="119"/>
      <c r="H52" s="112"/>
      <c r="I52" s="81"/>
      <c r="J52" s="80"/>
      <c r="K52" s="81"/>
      <c r="L52" s="80"/>
    </row>
    <row r="53">
      <c r="A53" s="113" t="s">
        <v>85</v>
      </c>
      <c r="B53" s="72"/>
      <c r="C53" s="72"/>
      <c r="D53" s="108"/>
      <c r="E53" s="109"/>
      <c r="F53" s="118">
        <f t="shared" si="5"/>
        <v>0</v>
      </c>
      <c r="G53" s="119"/>
      <c r="H53" s="112"/>
      <c r="I53" s="81"/>
      <c r="J53" s="80"/>
      <c r="K53" s="81"/>
      <c r="L53" s="80"/>
    </row>
    <row r="54">
      <c r="A54" s="107" t="s">
        <v>110</v>
      </c>
      <c r="B54" s="72"/>
      <c r="C54" s="72"/>
      <c r="D54" s="108"/>
      <c r="E54" s="109"/>
      <c r="F54" s="118">
        <f t="shared" si="5"/>
        <v>0</v>
      </c>
      <c r="G54" s="119"/>
      <c r="H54" s="112"/>
      <c r="I54" s="81"/>
      <c r="J54" s="80"/>
      <c r="K54" s="81"/>
      <c r="L54" s="80"/>
    </row>
    <row r="55">
      <c r="A55" s="113" t="s">
        <v>111</v>
      </c>
      <c r="B55" s="114" t="s">
        <v>91</v>
      </c>
      <c r="C55" s="72"/>
      <c r="D55" s="116">
        <v>90.0</v>
      </c>
      <c r="E55" s="109">
        <f>D55*_MonthWeeks</f>
        <v>360</v>
      </c>
      <c r="F55" s="118">
        <f t="shared" si="5"/>
        <v>0</v>
      </c>
      <c r="G55" s="119"/>
      <c r="H55" s="120">
        <v>90.0</v>
      </c>
      <c r="I55" s="78">
        <v>90.0</v>
      </c>
      <c r="J55" s="77">
        <v>90.0</v>
      </c>
      <c r="K55" s="78">
        <v>90.0</v>
      </c>
      <c r="L55" s="80"/>
    </row>
    <row r="56">
      <c r="A56" s="113" t="s">
        <v>112</v>
      </c>
      <c r="B56" s="72"/>
      <c r="C56" s="72"/>
      <c r="D56" s="108"/>
      <c r="E56" s="109"/>
      <c r="F56" s="118">
        <f t="shared" si="5"/>
        <v>0</v>
      </c>
      <c r="G56" s="119"/>
      <c r="H56" s="112"/>
      <c r="I56" s="81"/>
      <c r="J56" s="80"/>
      <c r="K56" s="81"/>
      <c r="L56" s="80"/>
    </row>
    <row r="57">
      <c r="A57" s="113" t="s">
        <v>113</v>
      </c>
      <c r="B57" s="114" t="s">
        <v>4</v>
      </c>
      <c r="C57" s="72"/>
      <c r="D57" s="116">
        <v>20.0</v>
      </c>
      <c r="E57" s="109">
        <f>D57*_MonthWeeks</f>
        <v>80</v>
      </c>
      <c r="F57" s="118">
        <f t="shared" si="5"/>
        <v>0</v>
      </c>
      <c r="G57" s="119"/>
      <c r="H57" s="120">
        <v>20.0</v>
      </c>
      <c r="I57" s="78">
        <v>20.0</v>
      </c>
      <c r="J57" s="77">
        <v>20.0</v>
      </c>
      <c r="K57" s="78">
        <v>20.0</v>
      </c>
      <c r="L57" s="80"/>
    </row>
    <row r="58">
      <c r="A58" s="113" t="s">
        <v>114</v>
      </c>
      <c r="B58" s="72"/>
      <c r="C58" s="72"/>
      <c r="D58" s="108"/>
      <c r="E58" s="109"/>
      <c r="F58" s="118">
        <f t="shared" si="5"/>
        <v>0</v>
      </c>
      <c r="G58" s="119"/>
      <c r="H58" s="112"/>
      <c r="I58" s="81"/>
      <c r="J58" s="80"/>
      <c r="K58" s="81"/>
      <c r="L58" s="80"/>
    </row>
    <row r="59">
      <c r="A59" s="113" t="s">
        <v>115</v>
      </c>
      <c r="B59" s="72"/>
      <c r="C59" s="72"/>
      <c r="D59" s="108"/>
      <c r="E59" s="109"/>
      <c r="F59" s="118">
        <f t="shared" si="5"/>
        <v>0</v>
      </c>
      <c r="G59" s="119"/>
      <c r="H59" s="112"/>
      <c r="I59" s="81"/>
      <c r="J59" s="80"/>
      <c r="K59" s="81"/>
      <c r="L59" s="80"/>
    </row>
    <row r="60">
      <c r="A60" s="113" t="s">
        <v>116</v>
      </c>
      <c r="B60" s="114" t="s">
        <v>91</v>
      </c>
      <c r="C60" s="72"/>
      <c r="D60" s="116">
        <v>25.0</v>
      </c>
      <c r="E60" s="109">
        <f>D60*_MonthWeeks</f>
        <v>100</v>
      </c>
      <c r="F60" s="118">
        <f t="shared" si="5"/>
        <v>0</v>
      </c>
      <c r="G60" s="119"/>
      <c r="H60" s="120">
        <v>25.0</v>
      </c>
      <c r="I60" s="78">
        <v>25.0</v>
      </c>
      <c r="J60" s="77">
        <v>25.0</v>
      </c>
      <c r="K60" s="78">
        <v>25.0</v>
      </c>
      <c r="L60" s="80"/>
    </row>
    <row r="61">
      <c r="A61" s="113" t="s">
        <v>117</v>
      </c>
      <c r="B61" s="114" t="s">
        <v>4</v>
      </c>
      <c r="C61" s="72"/>
      <c r="D61" s="116">
        <v>15.0</v>
      </c>
      <c r="E61" s="109">
        <f>D61*_MonthWeeks</f>
        <v>60</v>
      </c>
      <c r="F61" s="118">
        <f t="shared" si="5"/>
        <v>0</v>
      </c>
      <c r="G61" s="119"/>
      <c r="H61" s="120">
        <v>15.0</v>
      </c>
      <c r="I61" s="78">
        <v>15.0</v>
      </c>
      <c r="J61" s="77">
        <v>15.0</v>
      </c>
      <c r="K61" s="78">
        <v>15.0</v>
      </c>
      <c r="L61" s="80"/>
    </row>
    <row r="62">
      <c r="A62" s="113" t="s">
        <v>118</v>
      </c>
      <c r="B62" s="72"/>
      <c r="C62" s="72"/>
      <c r="D62" s="108"/>
      <c r="E62" s="109"/>
      <c r="F62" s="118">
        <f t="shared" si="5"/>
        <v>0</v>
      </c>
      <c r="G62" s="119"/>
      <c r="H62" s="112"/>
      <c r="I62" s="81"/>
      <c r="J62" s="80"/>
      <c r="K62" s="81"/>
      <c r="L62" s="80"/>
    </row>
    <row r="63">
      <c r="A63" s="113" t="s">
        <v>85</v>
      </c>
      <c r="B63" s="72"/>
      <c r="C63" s="72"/>
      <c r="D63" s="108"/>
      <c r="E63" s="109"/>
      <c r="F63" s="118">
        <f t="shared" si="5"/>
        <v>0</v>
      </c>
      <c r="G63" s="119"/>
      <c r="H63" s="112"/>
      <c r="I63" s="81"/>
      <c r="J63" s="80"/>
      <c r="K63" s="81"/>
      <c r="L63" s="80"/>
    </row>
    <row r="64">
      <c r="A64" s="107" t="s">
        <v>119</v>
      </c>
      <c r="B64" s="72"/>
      <c r="C64" s="72"/>
      <c r="D64" s="108"/>
      <c r="E64" s="109"/>
      <c r="F64" s="118">
        <f t="shared" si="5"/>
        <v>0</v>
      </c>
      <c r="G64" s="119"/>
      <c r="H64" s="112"/>
      <c r="I64" s="81"/>
      <c r="J64" s="80"/>
      <c r="K64" s="81"/>
      <c r="L64" s="80"/>
    </row>
    <row r="65">
      <c r="A65" s="113" t="s">
        <v>120</v>
      </c>
      <c r="B65" s="114" t="s">
        <v>91</v>
      </c>
      <c r="C65" s="72"/>
      <c r="D65" s="116">
        <v>20.0</v>
      </c>
      <c r="E65" s="109">
        <f>D65*_MonthWeeks</f>
        <v>80</v>
      </c>
      <c r="F65" s="118">
        <f t="shared" si="5"/>
        <v>0</v>
      </c>
      <c r="G65" s="119"/>
      <c r="H65" s="120">
        <v>20.0</v>
      </c>
      <c r="I65" s="78">
        <v>20.0</v>
      </c>
      <c r="J65" s="77">
        <v>20.0</v>
      </c>
      <c r="K65" s="78">
        <v>20.0</v>
      </c>
      <c r="L65" s="80"/>
    </row>
    <row r="66">
      <c r="A66" s="113" t="s">
        <v>121</v>
      </c>
      <c r="B66" s="114" t="s">
        <v>4</v>
      </c>
      <c r="C66" s="72"/>
      <c r="D66" s="116" t="s">
        <v>18</v>
      </c>
      <c r="E66" s="117">
        <v>15.0</v>
      </c>
      <c r="F66" s="118">
        <f t="shared" si="5"/>
        <v>0</v>
      </c>
      <c r="G66" s="119"/>
      <c r="H66" s="112"/>
      <c r="I66" s="78">
        <v>15.0</v>
      </c>
      <c r="J66" s="80"/>
      <c r="K66" s="81"/>
      <c r="L66" s="77" t="s">
        <v>18</v>
      </c>
    </row>
    <row r="67">
      <c r="A67" s="113" t="s">
        <v>122</v>
      </c>
      <c r="B67" s="114" t="s">
        <v>91</v>
      </c>
      <c r="C67" s="72"/>
      <c r="D67" s="116">
        <v>50.0</v>
      </c>
      <c r="E67" s="109">
        <f>D67*_MonthWeeks</f>
        <v>200</v>
      </c>
      <c r="F67" s="118">
        <f t="shared" si="5"/>
        <v>0</v>
      </c>
      <c r="G67" s="119"/>
      <c r="H67" s="120">
        <v>50.0</v>
      </c>
      <c r="I67" s="78">
        <v>50.0</v>
      </c>
      <c r="J67" s="77">
        <v>50.0</v>
      </c>
      <c r="K67" s="78">
        <v>50.0</v>
      </c>
      <c r="L67" s="80"/>
    </row>
    <row r="68">
      <c r="A68" s="113" t="s">
        <v>85</v>
      </c>
      <c r="B68" s="72"/>
      <c r="C68" s="72"/>
      <c r="D68" s="108"/>
      <c r="E68" s="109"/>
      <c r="F68" s="118">
        <f t="shared" si="5"/>
        <v>0</v>
      </c>
      <c r="G68" s="119"/>
      <c r="H68" s="112"/>
      <c r="I68" s="81"/>
      <c r="J68" s="80"/>
      <c r="K68" s="81"/>
      <c r="L68" s="80"/>
    </row>
    <row r="69">
      <c r="A69" s="107" t="s">
        <v>123</v>
      </c>
      <c r="B69" s="72"/>
      <c r="C69" s="72"/>
      <c r="D69" s="108"/>
      <c r="E69" s="109"/>
      <c r="F69" s="118">
        <f t="shared" si="5"/>
        <v>0</v>
      </c>
      <c r="G69" s="119"/>
      <c r="H69" s="112"/>
      <c r="I69" s="81"/>
      <c r="J69" s="80"/>
      <c r="K69" s="81"/>
      <c r="L69" s="80"/>
    </row>
    <row r="70">
      <c r="A70" s="113" t="s">
        <v>124</v>
      </c>
      <c r="B70" s="114" t="s">
        <v>80</v>
      </c>
      <c r="C70" s="115">
        <v>41161.0</v>
      </c>
      <c r="D70" s="108"/>
      <c r="E70" s="117">
        <v>185.0</v>
      </c>
      <c r="F70" s="118">
        <f t="shared" si="5"/>
        <v>0</v>
      </c>
      <c r="G70" s="119"/>
      <c r="H70" s="120">
        <v>185.0</v>
      </c>
      <c r="I70" s="81"/>
      <c r="J70" s="80"/>
      <c r="K70" s="81"/>
      <c r="L70" s="80"/>
    </row>
    <row r="71">
      <c r="A71" s="113" t="s">
        <v>125</v>
      </c>
      <c r="B71" s="72"/>
      <c r="C71" s="72"/>
      <c r="D71" s="108"/>
      <c r="E71" s="109"/>
      <c r="F71" s="118">
        <f t="shared" si="5"/>
        <v>0</v>
      </c>
      <c r="G71" s="119"/>
      <c r="H71" s="112"/>
      <c r="I71" s="81"/>
      <c r="J71" s="80"/>
      <c r="K71" s="81"/>
      <c r="L71" s="80"/>
    </row>
    <row r="72">
      <c r="A72" s="113" t="s">
        <v>126</v>
      </c>
      <c r="B72" s="72"/>
      <c r="C72" s="72"/>
      <c r="D72" s="108"/>
      <c r="E72" s="109"/>
      <c r="F72" s="118">
        <f t="shared" si="5"/>
        <v>0</v>
      </c>
      <c r="G72" s="119"/>
      <c r="H72" s="112"/>
      <c r="I72" s="81"/>
      <c r="J72" s="80"/>
      <c r="K72" s="81"/>
      <c r="L72" s="80"/>
    </row>
    <row r="73">
      <c r="A73" s="113" t="s">
        <v>127</v>
      </c>
      <c r="B73" s="72"/>
      <c r="C73" s="72"/>
      <c r="D73" s="108"/>
      <c r="E73" s="109"/>
      <c r="F73" s="118">
        <f t="shared" si="5"/>
        <v>0</v>
      </c>
      <c r="G73" s="119"/>
      <c r="H73" s="112"/>
      <c r="I73" s="81"/>
      <c r="J73" s="80"/>
      <c r="K73" s="81"/>
      <c r="L73" s="80"/>
    </row>
    <row r="74">
      <c r="A74" s="113" t="s">
        <v>128</v>
      </c>
      <c r="B74" s="72"/>
      <c r="C74" s="72"/>
      <c r="D74" s="108"/>
      <c r="E74" s="109"/>
      <c r="F74" s="118">
        <f t="shared" si="5"/>
        <v>0</v>
      </c>
      <c r="G74" s="119"/>
      <c r="H74" s="112"/>
      <c r="I74" s="81"/>
      <c r="J74" s="80"/>
      <c r="K74" s="81"/>
      <c r="L74" s="80"/>
    </row>
    <row r="75">
      <c r="A75" s="113" t="s">
        <v>129</v>
      </c>
      <c r="B75" s="72"/>
      <c r="C75" s="72"/>
      <c r="D75" s="108"/>
      <c r="E75" s="109"/>
      <c r="F75" s="118">
        <f t="shared" si="5"/>
        <v>0</v>
      </c>
      <c r="G75" s="119"/>
      <c r="H75" s="112"/>
      <c r="I75" s="81"/>
      <c r="J75" s="80"/>
      <c r="K75" s="81"/>
      <c r="L75" s="80"/>
    </row>
    <row r="76">
      <c r="A76" s="113" t="s">
        <v>85</v>
      </c>
      <c r="B76" s="72"/>
      <c r="C76" s="72"/>
      <c r="D76" s="108"/>
      <c r="E76" s="109"/>
      <c r="F76" s="118">
        <f t="shared" si="5"/>
        <v>0</v>
      </c>
      <c r="G76" s="119"/>
      <c r="H76" s="112"/>
      <c r="I76" s="81"/>
      <c r="J76" s="80"/>
      <c r="K76" s="81"/>
      <c r="L76" s="80"/>
    </row>
    <row r="77">
      <c r="A77" s="107" t="s">
        <v>130</v>
      </c>
      <c r="B77" s="72"/>
      <c r="C77" s="72"/>
      <c r="D77" s="108"/>
      <c r="E77" s="109"/>
      <c r="F77" s="118">
        <f t="shared" si="5"/>
        <v>0</v>
      </c>
      <c r="G77" s="119"/>
      <c r="H77" s="112"/>
      <c r="I77" s="81"/>
      <c r="J77" s="80"/>
      <c r="K77" s="81"/>
      <c r="L77" s="80"/>
    </row>
    <row r="78">
      <c r="A78" s="113" t="s">
        <v>131</v>
      </c>
      <c r="B78" s="72"/>
      <c r="C78" s="72"/>
      <c r="D78" s="108"/>
      <c r="E78" s="109"/>
      <c r="F78" s="118">
        <f t="shared" si="5"/>
        <v>0</v>
      </c>
      <c r="G78" s="119"/>
      <c r="H78" s="112"/>
      <c r="I78" s="81"/>
      <c r="J78" s="80"/>
      <c r="K78" s="81"/>
      <c r="L78" s="80"/>
    </row>
    <row r="79">
      <c r="A79" s="113" t="s">
        <v>132</v>
      </c>
      <c r="B79" s="72"/>
      <c r="C79" s="72"/>
      <c r="D79" s="108"/>
      <c r="E79" s="109"/>
      <c r="F79" s="118">
        <f t="shared" si="5"/>
        <v>0</v>
      </c>
      <c r="G79" s="119"/>
      <c r="H79" s="112"/>
      <c r="I79" s="81"/>
      <c r="J79" s="80"/>
      <c r="K79" s="81"/>
      <c r="L79" s="80"/>
    </row>
    <row r="80">
      <c r="A80" s="113" t="s">
        <v>85</v>
      </c>
      <c r="B80" s="72"/>
      <c r="C80" s="72"/>
      <c r="D80" s="108"/>
      <c r="E80" s="109"/>
      <c r="F80" s="118">
        <f t="shared" si="5"/>
        <v>0</v>
      </c>
      <c r="G80" s="119"/>
      <c r="H80" s="112"/>
      <c r="I80" s="81"/>
      <c r="J80" s="80"/>
      <c r="K80" s="81"/>
      <c r="L80" s="80"/>
    </row>
    <row r="81">
      <c r="A81" s="113" t="s">
        <v>85</v>
      </c>
      <c r="B81" s="72"/>
      <c r="C81" s="72"/>
      <c r="D81" s="108"/>
      <c r="E81" s="109"/>
      <c r="F81" s="118">
        <f t="shared" si="5"/>
        <v>0</v>
      </c>
      <c r="G81" s="119"/>
      <c r="H81" s="112"/>
      <c r="I81" s="81"/>
      <c r="J81" s="80"/>
      <c r="K81" s="81"/>
      <c r="L81" s="80"/>
    </row>
    <row r="82">
      <c r="A82" s="121" t="s">
        <v>133</v>
      </c>
      <c r="B82" s="7" t="s">
        <v>4</v>
      </c>
      <c r="D82" s="108"/>
      <c r="E82" s="109"/>
      <c r="F82" s="118">
        <f t="shared" si="5"/>
        <v>0</v>
      </c>
      <c r="G82" s="119"/>
      <c r="H82" s="112"/>
      <c r="I82" s="81"/>
      <c r="J82" s="80"/>
      <c r="K82" s="81"/>
      <c r="L82" s="80"/>
    </row>
    <row r="83">
      <c r="A83" s="121" t="s">
        <v>134</v>
      </c>
      <c r="B83" s="7" t="s">
        <v>4</v>
      </c>
      <c r="D83" s="108"/>
      <c r="E83" s="109"/>
      <c r="F83" s="123" t="s">
        <v>18</v>
      </c>
      <c r="G83" s="124"/>
      <c r="H83" s="120">
        <v>398.17</v>
      </c>
      <c r="I83" s="78">
        <v>118.52</v>
      </c>
      <c r="J83" s="77">
        <v>56.11</v>
      </c>
      <c r="K83" s="78">
        <v>53.0</v>
      </c>
      <c r="L83" s="80"/>
      <c r="M83" s="125">
        <f>sum(H83:L83)</f>
        <v>625.8</v>
      </c>
    </row>
    <row r="84">
      <c r="D84" s="103"/>
      <c r="E84" s="126"/>
      <c r="F84" s="127"/>
      <c r="G84" s="67"/>
      <c r="H84" s="126"/>
      <c r="I84" s="126"/>
      <c r="J84" s="126"/>
      <c r="K84" s="126"/>
      <c r="L84" s="126"/>
    </row>
    <row r="85">
      <c r="A85" s="128" t="s">
        <v>135</v>
      </c>
      <c r="D85" s="103"/>
      <c r="E85" s="129">
        <f>sum(E11:E81)</f>
        <v>2962.88</v>
      </c>
      <c r="F85" s="130"/>
      <c r="G85" s="131"/>
      <c r="H85" s="129">
        <f t="shared" ref="H85:L85" si="6">sum(H11:H83)</f>
        <v>1420</v>
      </c>
      <c r="I85" s="129">
        <f t="shared" si="6"/>
        <v>423.52</v>
      </c>
      <c r="J85" s="129">
        <f t="shared" si="6"/>
        <v>1380</v>
      </c>
      <c r="K85" s="129">
        <f t="shared" si="6"/>
        <v>400</v>
      </c>
      <c r="L85" s="129">
        <f t="shared" si="6"/>
        <v>0</v>
      </c>
    </row>
    <row r="86">
      <c r="D86" s="103"/>
      <c r="E86" s="132" t="s">
        <v>18</v>
      </c>
      <c r="F86" s="127"/>
      <c r="G86" s="76"/>
      <c r="H86" s="126"/>
      <c r="I86" s="126"/>
      <c r="J86" s="126"/>
      <c r="K86" s="126"/>
      <c r="L86" s="126"/>
    </row>
    <row r="87">
      <c r="A87" s="133" t="s">
        <v>136</v>
      </c>
      <c r="D87" s="103"/>
      <c r="E87" s="126"/>
      <c r="F87" s="127"/>
      <c r="G87" s="76"/>
      <c r="H87" s="126"/>
      <c r="I87" s="126"/>
      <c r="J87" s="126"/>
      <c r="K87" s="126"/>
      <c r="L87" s="126"/>
    </row>
    <row r="88">
      <c r="A88" s="114" t="s">
        <v>137</v>
      </c>
      <c r="B88" s="7" t="s">
        <v>91</v>
      </c>
      <c r="D88" s="103"/>
      <c r="E88" s="126">
        <f t="shared" ref="E88:E91" si="8">sum(H88:L88)</f>
        <v>980</v>
      </c>
      <c r="F88" s="127"/>
      <c r="G88" s="76"/>
      <c r="H88" s="126">
        <f t="shared" ref="H88:L88" si="7">sumif($B$11:$B$83,$B$88, H11:H83)</f>
        <v>245</v>
      </c>
      <c r="I88" s="126">
        <f t="shared" si="7"/>
        <v>245</v>
      </c>
      <c r="J88" s="126">
        <f t="shared" si="7"/>
        <v>245</v>
      </c>
      <c r="K88" s="126">
        <f t="shared" si="7"/>
        <v>245</v>
      </c>
      <c r="L88" s="126">
        <f t="shared" si="7"/>
        <v>0</v>
      </c>
    </row>
    <row r="89">
      <c r="A89" s="114" t="s">
        <v>138</v>
      </c>
      <c r="B89" s="7" t="s">
        <v>4</v>
      </c>
      <c r="D89" s="103"/>
      <c r="E89" s="126">
        <f t="shared" si="8"/>
        <v>970.8</v>
      </c>
      <c r="F89" s="127"/>
      <c r="G89" s="76"/>
      <c r="H89" s="126">
        <f t="shared" ref="H89:L89" si="9">sumif($B$11:$B$83,$B$89, H11:H83)</f>
        <v>578.17</v>
      </c>
      <c r="I89" s="126">
        <f t="shared" si="9"/>
        <v>178.52</v>
      </c>
      <c r="J89" s="126">
        <f t="shared" si="9"/>
        <v>116.11</v>
      </c>
      <c r="K89" s="126">
        <f t="shared" si="9"/>
        <v>98</v>
      </c>
      <c r="L89" s="126">
        <f t="shared" si="9"/>
        <v>0</v>
      </c>
    </row>
    <row r="90">
      <c r="A90" s="114" t="s">
        <v>139</v>
      </c>
      <c r="B90" s="7" t="s">
        <v>80</v>
      </c>
      <c r="D90" s="103"/>
      <c r="E90" s="126">
        <f t="shared" si="8"/>
        <v>542.34</v>
      </c>
      <c r="G90" s="76"/>
      <c r="H90" s="126">
        <f t="shared" ref="H90:L90" si="10">sumif($B$11:$B$83,$B$90, H11:H83)</f>
        <v>195.99</v>
      </c>
      <c r="I90" s="126">
        <f t="shared" si="10"/>
        <v>0</v>
      </c>
      <c r="J90" s="126">
        <f t="shared" si="10"/>
        <v>289.35</v>
      </c>
      <c r="K90" s="126">
        <f t="shared" si="10"/>
        <v>57</v>
      </c>
      <c r="L90" s="126">
        <f t="shared" si="10"/>
        <v>0</v>
      </c>
    </row>
    <row r="91">
      <c r="A91" s="114" t="s">
        <v>140</v>
      </c>
      <c r="B91" s="7" t="s">
        <v>69</v>
      </c>
      <c r="D91" s="103"/>
      <c r="E91" s="126">
        <f t="shared" si="8"/>
        <v>1130.38</v>
      </c>
      <c r="G91" s="76"/>
      <c r="H91" s="126">
        <f t="shared" ref="H91:L91" si="11">sumif($B$11:$B$83,$B$91, H11:H83)</f>
        <v>400.84</v>
      </c>
      <c r="I91" s="126">
        <f t="shared" si="11"/>
        <v>0</v>
      </c>
      <c r="J91" s="126">
        <f t="shared" si="11"/>
        <v>729.54</v>
      </c>
      <c r="K91" s="126">
        <f t="shared" si="11"/>
        <v>0</v>
      </c>
      <c r="L91" s="126">
        <f t="shared" si="11"/>
        <v>0</v>
      </c>
    </row>
    <row r="92">
      <c r="D92" s="103"/>
      <c r="E92" s="126"/>
      <c r="G92" s="76"/>
      <c r="H92" s="126"/>
      <c r="I92" s="126"/>
      <c r="J92" s="126"/>
      <c r="K92" s="126"/>
      <c r="L92" s="126"/>
    </row>
    <row r="93">
      <c r="A93" s="128" t="s">
        <v>141</v>
      </c>
      <c r="D93" s="103"/>
      <c r="E93" s="126"/>
      <c r="G93" s="76"/>
      <c r="H93" s="126"/>
      <c r="I93" s="126"/>
      <c r="J93" s="126"/>
      <c r="K93" s="126"/>
      <c r="L93" s="126"/>
    </row>
    <row r="94">
      <c r="A94" s="7" t="s">
        <v>142</v>
      </c>
      <c r="D94" s="103"/>
      <c r="E94" s="134">
        <f>sum(_HomeExpense)/E7</f>
        <v>0.3209833333</v>
      </c>
      <c r="G94" s="76"/>
      <c r="H94" s="126"/>
      <c r="I94" s="126"/>
      <c r="J94" s="126"/>
      <c r="K94" s="126"/>
      <c r="L94" s="126"/>
    </row>
    <row r="95">
      <c r="A95" s="7" t="s">
        <v>143</v>
      </c>
      <c r="D95" s="103"/>
      <c r="E95" s="134">
        <f>sum(_AutoExpense)/E7</f>
        <v>0.1567638889</v>
      </c>
      <c r="G95" s="76"/>
      <c r="H95" s="126"/>
      <c r="I95" s="126"/>
      <c r="J95" s="126"/>
      <c r="K95" s="126"/>
      <c r="L95" s="126"/>
    </row>
    <row r="96">
      <c r="A96" s="7" t="s">
        <v>144</v>
      </c>
      <c r="D96" s="103"/>
      <c r="E96" s="134">
        <f>sum(_FoodClothingExpense)/E7</f>
        <v>0.1666666667</v>
      </c>
      <c r="G96" s="76"/>
      <c r="H96" s="126"/>
      <c r="I96" s="126"/>
      <c r="J96" s="126"/>
      <c r="K96" s="126"/>
      <c r="L96" s="126"/>
    </row>
    <row r="97">
      <c r="A97" s="7" t="s">
        <v>145</v>
      </c>
      <c r="D97" s="103"/>
      <c r="E97" s="134">
        <f>sum(_EntertainmentExpense)/E7</f>
        <v>0.08194444444</v>
      </c>
      <c r="G97" s="76"/>
      <c r="H97" s="126"/>
      <c r="I97" s="126"/>
      <c r="J97" s="126"/>
      <c r="K97" s="126"/>
      <c r="L97" s="126"/>
    </row>
    <row r="98">
      <c r="D98" s="103"/>
      <c r="E98" s="134"/>
      <c r="G98" s="76"/>
      <c r="H98" s="126"/>
      <c r="I98" s="126"/>
      <c r="J98" s="126"/>
      <c r="K98" s="126"/>
      <c r="L98" s="126"/>
    </row>
    <row r="99">
      <c r="D99" s="103"/>
      <c r="E99" s="134"/>
      <c r="G99" s="76"/>
      <c r="H99" s="126"/>
      <c r="I99" s="126"/>
      <c r="J99" s="126"/>
      <c r="K99" s="126"/>
      <c r="L99" s="126"/>
    </row>
    <row r="100">
      <c r="D100" s="103"/>
      <c r="E100" s="134"/>
      <c r="G100" s="76"/>
      <c r="H100" s="126"/>
      <c r="I100" s="126"/>
      <c r="J100" s="126"/>
      <c r="K100" s="126"/>
      <c r="L100" s="126"/>
    </row>
    <row r="101">
      <c r="D101" s="103"/>
      <c r="E101" s="134"/>
      <c r="G101" s="76"/>
      <c r="H101" s="126"/>
      <c r="I101" s="126"/>
      <c r="J101" s="126"/>
      <c r="K101" s="126"/>
      <c r="L101" s="126"/>
    </row>
  </sheetData>
  <mergeCells count="2">
    <mergeCell ref="E9:F9"/>
    <mergeCell ref="N9:O9"/>
  </mergeCells>
  <conditionalFormatting sqref="F10:F83">
    <cfRule type="cellIs" dxfId="0" priority="1" operator="equal">
      <formula>0</formula>
    </cfRule>
  </conditionalFormatting>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1" width="13.57"/>
    <col customWidth="1" min="2" max="2" width="13.14"/>
    <col customWidth="1" min="3" max="3" width="9.29"/>
    <col customWidth="1" min="4" max="4" width="10.57"/>
    <col customWidth="1" min="5" max="6" width="11.86"/>
    <col customWidth="1" min="7" max="7" width="8.57"/>
    <col customWidth="1" min="8" max="8" width="10.43"/>
    <col customWidth="1" min="9" max="9" width="9.71"/>
    <col customWidth="1" min="10" max="10" width="12.0"/>
    <col customWidth="1" min="12" max="12" width="12.43"/>
    <col customWidth="1" min="13" max="13" width="10.86"/>
    <col customWidth="1" min="14" max="15" width="12.43"/>
  </cols>
  <sheetData>
    <row r="1" ht="36.0" customHeight="1">
      <c r="A1" s="135" t="s">
        <v>146</v>
      </c>
      <c r="B1" s="135" t="s">
        <v>82</v>
      </c>
      <c r="C1" s="135" t="s">
        <v>93</v>
      </c>
      <c r="D1" s="135" t="s">
        <v>94</v>
      </c>
      <c r="E1" s="135" t="s">
        <v>97</v>
      </c>
      <c r="F1" s="135" t="s">
        <v>103</v>
      </c>
      <c r="G1" s="135" t="s">
        <v>113</v>
      </c>
      <c r="H1" s="135" t="s">
        <v>117</v>
      </c>
      <c r="I1" s="135" t="s">
        <v>121</v>
      </c>
      <c r="J1" s="135" t="s">
        <v>133</v>
      </c>
      <c r="K1" s="135" t="s">
        <v>134</v>
      </c>
      <c r="L1" s="135" t="s">
        <v>63</v>
      </c>
      <c r="M1" s="136" t="s">
        <v>147</v>
      </c>
      <c r="O1" s="137" t="s">
        <v>148</v>
      </c>
    </row>
    <row r="2" ht="18.0" customHeight="1">
      <c r="A2" s="138" t="s">
        <v>149</v>
      </c>
      <c r="B2" s="139">
        <v>75.0</v>
      </c>
      <c r="C2" s="140">
        <v>38.88</v>
      </c>
      <c r="D2" s="140">
        <v>25.0</v>
      </c>
      <c r="E2" s="140">
        <v>85.2</v>
      </c>
      <c r="F2" s="140">
        <v>100.0</v>
      </c>
      <c r="G2" s="140">
        <v>78.21</v>
      </c>
      <c r="H2" s="140">
        <v>47.0</v>
      </c>
      <c r="I2" s="140">
        <v>15.0</v>
      </c>
      <c r="J2" s="140">
        <v>1000.0</v>
      </c>
      <c r="K2" s="140">
        <v>0.0</v>
      </c>
      <c r="L2" s="141">
        <f t="shared" ref="L2:L14" si="1">SUM(B2:K2)</f>
        <v>1464.29</v>
      </c>
      <c r="M2" s="142"/>
      <c r="O2" s="143"/>
    </row>
    <row r="3" ht="14.25" customHeight="1">
      <c r="A3" s="144">
        <v>41158.0</v>
      </c>
      <c r="B3" s="145"/>
      <c r="C3" s="146">
        <v>20.0</v>
      </c>
      <c r="D3" s="146">
        <v>15.0</v>
      </c>
      <c r="E3" s="146">
        <v>10.0</v>
      </c>
      <c r="F3" s="146">
        <v>100.0</v>
      </c>
      <c r="G3" s="146">
        <v>20.0</v>
      </c>
      <c r="H3" s="146">
        <v>15.0</v>
      </c>
      <c r="I3" s="145"/>
      <c r="J3" s="147"/>
      <c r="K3" s="146">
        <v>398.17</v>
      </c>
      <c r="L3" s="148">
        <f t="shared" si="1"/>
        <v>578.17</v>
      </c>
      <c r="M3" s="149">
        <f>L2+L3</f>
        <v>2042.46</v>
      </c>
      <c r="O3" s="143"/>
    </row>
    <row r="4" ht="13.5" customHeight="1">
      <c r="A4" s="144">
        <v>41160.0</v>
      </c>
      <c r="B4" s="145"/>
      <c r="C4" s="145"/>
      <c r="D4" s="145"/>
      <c r="E4" s="150" t="s">
        <v>18</v>
      </c>
      <c r="F4" s="146">
        <v>-55.0</v>
      </c>
      <c r="G4" s="150" t="s">
        <v>18</v>
      </c>
      <c r="H4" s="150" t="s">
        <v>18</v>
      </c>
      <c r="I4" s="146" t="s">
        <v>18</v>
      </c>
      <c r="J4" s="150" t="s">
        <v>18</v>
      </c>
      <c r="K4" s="150" t="s">
        <v>18</v>
      </c>
      <c r="L4" s="148">
        <f t="shared" si="1"/>
        <v>-55</v>
      </c>
      <c r="M4" s="149">
        <f t="shared" ref="M4:M14" si="2">M3+L4</f>
        <v>1987.46</v>
      </c>
      <c r="O4" s="151" t="s">
        <v>150</v>
      </c>
    </row>
    <row r="5" ht="15.75" customHeight="1">
      <c r="A5" s="144">
        <v>41165.0</v>
      </c>
      <c r="B5" s="145"/>
      <c r="C5" s="145"/>
      <c r="D5" s="145"/>
      <c r="E5" s="150">
        <v>10.0</v>
      </c>
      <c r="F5" s="145"/>
      <c r="G5" s="150">
        <v>20.0</v>
      </c>
      <c r="H5" s="146">
        <v>15.0</v>
      </c>
      <c r="I5" s="150">
        <v>15.0</v>
      </c>
      <c r="J5" s="145"/>
      <c r="K5" s="150">
        <v>118.52</v>
      </c>
      <c r="L5" s="148">
        <f t="shared" si="1"/>
        <v>178.52</v>
      </c>
      <c r="M5" s="149">
        <f t="shared" si="2"/>
        <v>2165.98</v>
      </c>
      <c r="O5" s="143"/>
    </row>
    <row r="6" ht="13.5" customHeight="1">
      <c r="A6" s="152">
        <v>41172.0</v>
      </c>
      <c r="B6" s="150">
        <v>15.0</v>
      </c>
      <c r="C6" s="145"/>
      <c r="D6" s="145"/>
      <c r="E6" s="150">
        <v>10.0</v>
      </c>
      <c r="F6" s="147"/>
      <c r="G6" s="150">
        <v>20.0</v>
      </c>
      <c r="H6" s="150">
        <v>15.0</v>
      </c>
      <c r="I6" s="147"/>
      <c r="J6" s="145"/>
      <c r="K6" s="150">
        <v>56.11</v>
      </c>
      <c r="L6" s="148">
        <f t="shared" si="1"/>
        <v>116.11</v>
      </c>
      <c r="M6" s="149">
        <f t="shared" si="2"/>
        <v>2282.09</v>
      </c>
      <c r="O6" s="143"/>
    </row>
    <row r="7" ht="14.25" customHeight="1">
      <c r="A7" s="144">
        <v>41179.0</v>
      </c>
      <c r="B7" s="145"/>
      <c r="C7" s="147"/>
      <c r="D7" s="147"/>
      <c r="E7" s="146">
        <v>10.0</v>
      </c>
      <c r="F7" s="147"/>
      <c r="G7" s="146">
        <v>20.0</v>
      </c>
      <c r="H7" s="146">
        <v>15.0</v>
      </c>
      <c r="I7" s="145"/>
      <c r="J7" s="145"/>
      <c r="K7" s="146">
        <v>53.0</v>
      </c>
      <c r="L7" s="148">
        <f t="shared" si="1"/>
        <v>98</v>
      </c>
      <c r="M7" s="149">
        <f t="shared" si="2"/>
        <v>2380.09</v>
      </c>
      <c r="O7" s="143"/>
    </row>
    <row r="8" ht="14.25" customHeight="1">
      <c r="A8" s="144">
        <v>41181.0</v>
      </c>
      <c r="B8" s="145"/>
      <c r="C8" s="145"/>
      <c r="D8" s="145"/>
      <c r="E8" s="145"/>
      <c r="F8" s="145"/>
      <c r="G8" s="150">
        <v>-45.0</v>
      </c>
      <c r="H8" s="145"/>
      <c r="I8" s="145"/>
      <c r="J8" s="145"/>
      <c r="K8" s="147"/>
      <c r="L8" s="148">
        <f t="shared" si="1"/>
        <v>-45</v>
      </c>
      <c r="M8" s="149">
        <f t="shared" si="2"/>
        <v>2335.09</v>
      </c>
      <c r="O8" s="151" t="s">
        <v>151</v>
      </c>
    </row>
    <row r="9" ht="14.25" customHeight="1">
      <c r="A9" s="153"/>
      <c r="B9" s="145"/>
      <c r="C9" s="147"/>
      <c r="D9" s="145"/>
      <c r="E9" s="147"/>
      <c r="F9" s="145"/>
      <c r="G9" s="147"/>
      <c r="H9" s="147"/>
      <c r="I9" s="147"/>
      <c r="J9" s="145"/>
      <c r="K9" s="147"/>
      <c r="L9" s="148">
        <f t="shared" si="1"/>
        <v>0</v>
      </c>
      <c r="M9" s="149">
        <f t="shared" si="2"/>
        <v>2335.09</v>
      </c>
      <c r="O9" s="143"/>
    </row>
    <row r="10" ht="15.0" customHeight="1">
      <c r="A10" s="153"/>
      <c r="B10" s="145"/>
      <c r="C10" s="145"/>
      <c r="D10" s="145"/>
      <c r="E10" s="145"/>
      <c r="F10" s="145"/>
      <c r="G10" s="145"/>
      <c r="H10" s="145"/>
      <c r="I10" s="145"/>
      <c r="J10" s="145"/>
      <c r="K10" s="147"/>
      <c r="L10" s="148">
        <f t="shared" si="1"/>
        <v>0</v>
      </c>
      <c r="M10" s="149">
        <f t="shared" si="2"/>
        <v>2335.09</v>
      </c>
      <c r="O10" s="143"/>
    </row>
    <row r="11" ht="18.75" customHeight="1">
      <c r="A11" s="153"/>
      <c r="B11" s="154"/>
      <c r="C11" s="145"/>
      <c r="D11" s="145"/>
      <c r="E11" s="147"/>
      <c r="F11" s="145"/>
      <c r="G11" s="147"/>
      <c r="H11" s="147"/>
      <c r="I11" s="145"/>
      <c r="J11" s="145"/>
      <c r="K11" s="147"/>
      <c r="L11" s="148">
        <f t="shared" si="1"/>
        <v>0</v>
      </c>
      <c r="M11" s="149">
        <f t="shared" si="2"/>
        <v>2335.09</v>
      </c>
    </row>
    <row r="12" ht="16.5" customHeight="1">
      <c r="A12" s="153"/>
      <c r="B12" s="145"/>
      <c r="C12" s="145"/>
      <c r="D12" s="145"/>
      <c r="E12" s="147"/>
      <c r="F12" s="145"/>
      <c r="G12" s="147"/>
      <c r="H12" s="147"/>
      <c r="I12" s="145"/>
      <c r="J12" s="145"/>
      <c r="K12" s="147"/>
      <c r="L12" s="148">
        <f t="shared" si="1"/>
        <v>0</v>
      </c>
      <c r="M12" s="149">
        <f t="shared" si="2"/>
        <v>2335.09</v>
      </c>
      <c r="O12" s="143"/>
    </row>
    <row r="13" ht="15.0" customHeight="1">
      <c r="A13" s="155"/>
      <c r="B13" s="145"/>
      <c r="C13" s="145"/>
      <c r="D13" s="145"/>
      <c r="E13" s="145"/>
      <c r="F13" s="145"/>
      <c r="G13" s="145"/>
      <c r="H13" s="145"/>
      <c r="I13" s="145"/>
      <c r="J13" s="145"/>
      <c r="K13" s="145"/>
      <c r="L13" s="148">
        <f t="shared" si="1"/>
        <v>0</v>
      </c>
      <c r="M13" s="149">
        <f t="shared" si="2"/>
        <v>2335.09</v>
      </c>
    </row>
    <row r="14" ht="22.5" customHeight="1">
      <c r="A14" s="156"/>
      <c r="B14" s="157"/>
      <c r="C14" s="157"/>
      <c r="D14" s="157"/>
      <c r="E14" s="157"/>
      <c r="F14" s="157"/>
      <c r="G14" s="157"/>
      <c r="H14" s="157"/>
      <c r="I14" s="157"/>
      <c r="J14" s="157"/>
      <c r="K14" s="157"/>
      <c r="L14" s="158">
        <f t="shared" si="1"/>
        <v>0</v>
      </c>
      <c r="M14" s="159">
        <f t="shared" si="2"/>
        <v>2335.09</v>
      </c>
    </row>
    <row r="15" ht="22.5" customHeight="1">
      <c r="A15" s="138" t="s">
        <v>152</v>
      </c>
      <c r="B15" s="160">
        <f t="shared" ref="B15:L15" si="3">SUM(B2:B14)</f>
        <v>90</v>
      </c>
      <c r="C15" s="161">
        <f t="shared" si="3"/>
        <v>58.88</v>
      </c>
      <c r="D15" s="161">
        <f t="shared" si="3"/>
        <v>40</v>
      </c>
      <c r="E15" s="161">
        <f t="shared" si="3"/>
        <v>125.2</v>
      </c>
      <c r="F15" s="161">
        <f t="shared" si="3"/>
        <v>145</v>
      </c>
      <c r="G15" s="161">
        <f t="shared" si="3"/>
        <v>113.21</v>
      </c>
      <c r="H15" s="161">
        <f t="shared" si="3"/>
        <v>107</v>
      </c>
      <c r="I15" s="161">
        <f t="shared" si="3"/>
        <v>30</v>
      </c>
      <c r="J15" s="161">
        <f t="shared" si="3"/>
        <v>1000</v>
      </c>
      <c r="K15" s="161">
        <f t="shared" si="3"/>
        <v>625.8</v>
      </c>
      <c r="L15" s="162">
        <f t="shared" si="3"/>
        <v>2335.09</v>
      </c>
      <c r="M15" s="142"/>
    </row>
    <row r="16" ht="22.5" customHeight="1">
      <c r="A16" s="142"/>
      <c r="C16" s="142"/>
      <c r="D16" s="142"/>
      <c r="E16" s="142"/>
      <c r="F16" s="142"/>
      <c r="G16" s="142"/>
      <c r="H16" s="142"/>
      <c r="I16" s="142"/>
      <c r="J16" s="142"/>
      <c r="K16" s="163">
        <f>SUM(B15:K15)</f>
        <v>2335.09</v>
      </c>
      <c r="L16" s="142"/>
      <c r="M16" s="142"/>
    </row>
    <row r="17" ht="22.5" customHeight="1"/>
    <row r="18" ht="22.5" customHeight="1"/>
    <row r="19" ht="22.5" customHeight="1"/>
    <row r="20" ht="22.5" customHeight="1"/>
  </sheetData>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1" width="40.71"/>
    <col customWidth="1" min="2" max="2" width="13.86"/>
    <col customWidth="1" min="3" max="5" width="9.86"/>
  </cols>
  <sheetData>
    <row r="1" ht="27.75" customHeight="1">
      <c r="A1" s="164" t="s">
        <v>153</v>
      </c>
    </row>
    <row r="2" ht="15.0" customHeight="1">
      <c r="A2" s="165"/>
      <c r="B2" s="165"/>
    </row>
    <row r="3" ht="34.5" customHeight="1">
      <c r="A3" s="166" t="s">
        <v>154</v>
      </c>
      <c r="B3" s="166" t="s">
        <v>155</v>
      </c>
      <c r="C3" s="71"/>
    </row>
    <row r="4" ht="18.0" customHeight="1">
      <c r="A4" s="167" t="s">
        <v>156</v>
      </c>
      <c r="B4" s="168">
        <v>7812.52</v>
      </c>
      <c r="C4" s="71"/>
    </row>
    <row r="5" ht="18.0" customHeight="1">
      <c r="A5" s="167" t="s">
        <v>157</v>
      </c>
      <c r="B5" s="168">
        <v>14512.18</v>
      </c>
      <c r="C5" s="71"/>
    </row>
    <row r="6" ht="18.0" customHeight="1">
      <c r="A6" s="169"/>
      <c r="B6" s="170"/>
      <c r="C6" s="71"/>
    </row>
    <row r="7" ht="18.0" customHeight="1">
      <c r="A7" s="171"/>
      <c r="B7" s="172"/>
      <c r="C7" s="71"/>
    </row>
    <row r="8" ht="18.0" customHeight="1">
      <c r="A8" s="169"/>
      <c r="B8" s="170"/>
      <c r="C8" s="71"/>
    </row>
    <row r="9" ht="18.0" customHeight="1">
      <c r="A9" s="169"/>
      <c r="B9" s="170"/>
      <c r="C9" s="71"/>
    </row>
    <row r="10" ht="18.0" customHeight="1">
      <c r="A10" s="169"/>
      <c r="B10" s="170"/>
      <c r="C10" s="71"/>
    </row>
    <row r="11" ht="18.0" customHeight="1">
      <c r="A11" s="169"/>
      <c r="B11" s="170"/>
      <c r="C11" s="71"/>
    </row>
    <row r="12" ht="18.0" customHeight="1">
      <c r="A12" s="169"/>
      <c r="B12" s="170"/>
      <c r="C12" s="71"/>
    </row>
    <row r="13" ht="18.0" customHeight="1">
      <c r="A13" s="169"/>
      <c r="B13" s="170"/>
      <c r="C13" s="71"/>
    </row>
    <row r="14" ht="18.0" customHeight="1">
      <c r="A14" s="169"/>
      <c r="B14" s="170"/>
      <c r="C14" s="71"/>
    </row>
    <row r="15" ht="18.0" customHeight="1">
      <c r="A15" s="169"/>
      <c r="B15" s="170"/>
      <c r="C15" s="71"/>
    </row>
    <row r="16" ht="18.0" customHeight="1">
      <c r="A16" s="169"/>
      <c r="B16" s="170"/>
      <c r="C16" s="71"/>
    </row>
    <row r="17" ht="18.0" customHeight="1">
      <c r="A17" s="169"/>
      <c r="B17" s="170"/>
      <c r="C17" s="71"/>
    </row>
    <row r="18" ht="18.0" customHeight="1">
      <c r="A18" s="169"/>
      <c r="B18" s="170"/>
      <c r="C18" s="71"/>
    </row>
    <row r="19" ht="18.0" customHeight="1">
      <c r="A19" s="169"/>
      <c r="B19" s="170"/>
      <c r="C19" s="71"/>
    </row>
    <row r="20" ht="18.0" customHeight="1">
      <c r="A20" s="169"/>
      <c r="B20" s="170"/>
      <c r="C20" s="71"/>
    </row>
    <row r="21" ht="18.0" customHeight="1">
      <c r="A21" s="169"/>
      <c r="B21" s="170"/>
      <c r="C21" s="71"/>
    </row>
    <row r="22" ht="18.0" customHeight="1">
      <c r="A22" s="169"/>
      <c r="B22" s="170"/>
      <c r="C22" s="71"/>
    </row>
    <row r="23" ht="18.0" customHeight="1">
      <c r="A23" s="169"/>
      <c r="B23" s="170"/>
      <c r="C23" s="71"/>
    </row>
    <row r="24" ht="18.0" customHeight="1">
      <c r="A24" s="169"/>
      <c r="B24" s="170"/>
      <c r="C24" s="71"/>
    </row>
    <row r="25" ht="18.0" customHeight="1">
      <c r="A25" s="169"/>
      <c r="B25" s="170"/>
      <c r="C25" s="71"/>
    </row>
    <row r="26" ht="18.0" customHeight="1">
      <c r="A26" s="169"/>
      <c r="B26" s="170"/>
      <c r="C26" s="71"/>
    </row>
    <row r="27" ht="18.0" customHeight="1">
      <c r="A27" s="169"/>
      <c r="B27" s="170"/>
      <c r="C27" s="71"/>
    </row>
    <row r="28" hidden="1" customHeight="1">
      <c r="A28" s="173"/>
      <c r="B28" s="174"/>
      <c r="C28" s="71"/>
    </row>
    <row r="29" hidden="1" customHeight="1">
      <c r="A29" s="173"/>
      <c r="B29" s="174"/>
      <c r="C29" s="71"/>
    </row>
    <row r="30" hidden="1" customHeight="1">
      <c r="A30" s="173"/>
      <c r="B30" s="174"/>
      <c r="C30" s="71"/>
    </row>
    <row r="31" hidden="1" customHeight="1">
      <c r="A31" s="173"/>
      <c r="B31" s="174"/>
      <c r="C31" s="71"/>
    </row>
    <row r="32" hidden="1" customHeight="1">
      <c r="A32" s="173"/>
      <c r="B32" s="174"/>
      <c r="C32" s="71"/>
    </row>
    <row r="33" hidden="1" customHeight="1">
      <c r="A33" s="173"/>
      <c r="B33" s="174"/>
      <c r="C33" s="71"/>
    </row>
    <row r="34" hidden="1" customHeight="1">
      <c r="A34" s="173"/>
      <c r="B34" s="174"/>
      <c r="C34" s="71"/>
    </row>
    <row r="35" hidden="1" customHeight="1">
      <c r="A35" s="173"/>
      <c r="B35" s="174"/>
      <c r="C35" s="71"/>
    </row>
    <row r="36" hidden="1" customHeight="1">
      <c r="A36" s="173"/>
      <c r="B36" s="174"/>
      <c r="C36" s="71"/>
    </row>
    <row r="37" ht="18.0" customHeight="1">
      <c r="A37" s="175" t="s">
        <v>158</v>
      </c>
      <c r="B37" s="176">
        <f>ROUND(SUM(B4:B36),0)</f>
        <v>22325</v>
      </c>
      <c r="C37" s="71"/>
    </row>
  </sheetData>
  <mergeCells count="1">
    <mergeCell ref="A1:B1"/>
  </mergeCell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1" width="30.57"/>
    <col customWidth="1" min="2" max="2" width="20.29"/>
    <col customWidth="1" min="3" max="4" width="12.43"/>
    <col customWidth="1" min="5" max="6" width="9.29"/>
  </cols>
  <sheetData>
    <row r="1" ht="20.25" customHeight="1">
      <c r="A1" s="177" t="s">
        <v>159</v>
      </c>
      <c r="B1" s="177" t="s">
        <v>160</v>
      </c>
      <c r="C1" s="177" t="s">
        <v>161</v>
      </c>
      <c r="D1" s="177" t="s">
        <v>162</v>
      </c>
    </row>
    <row r="2" ht="13.5" customHeight="1">
      <c r="A2" s="151" t="s">
        <v>163</v>
      </c>
      <c r="B2" s="151">
        <v>179.85</v>
      </c>
      <c r="C2" s="151">
        <v>12.0</v>
      </c>
      <c r="D2" s="178">
        <f>B2/C2</f>
        <v>14.9875</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1" width="17.29"/>
    <col customWidth="1" min="2" max="2" width="8.86"/>
    <col customWidth="1" min="3" max="3" width="8.43"/>
    <col customWidth="1" min="4" max="4" width="12.29"/>
    <col customWidth="1" min="5" max="5" width="12.0"/>
    <col customWidth="1" min="6" max="6" width="14.0"/>
    <col customWidth="1" min="7" max="7" width="8.71"/>
    <col customWidth="1" min="8" max="8" width="8.29"/>
    <col customWidth="1" min="9" max="9" width="9.57"/>
    <col customWidth="1" min="10" max="10" width="8.71"/>
    <col customWidth="1" min="11" max="11" width="10.57"/>
    <col customWidth="1" min="12" max="12" width="13.14"/>
    <col customWidth="1" min="13" max="83" width="17.29"/>
  </cols>
  <sheetData>
    <row r="1">
      <c r="A1" s="179" t="s">
        <v>164</v>
      </c>
    </row>
    <row r="2">
      <c r="A2" s="7" t="s">
        <v>165</v>
      </c>
    </row>
    <row r="3">
      <c r="A3" s="180" t="str">
        <f t="array" ref="A3:B14">transpose(Budget!A1:L2)</f>
        <v>Mar 2018</v>
      </c>
      <c r="B3" s="180" t="s">
        <v>59</v>
      </c>
      <c r="C3" s="180" t="str">
        <f>IFERROR(__xludf.DUMMYFUNCTION("transpose(filter(Budget!A10:L83,Budget!B10:B83=""S""))"),"Termite Protection (yearly)")</f>
        <v>Termite Protection (yearly)</v>
      </c>
      <c r="D3" s="180" t="str">
        <f>IFERROR(__xludf.DUMMYFUNCTION("""COMPUTED_VALUE"""),"Repairs/Oil/Tires")</f>
        <v>Repairs/Oil/Tires</v>
      </c>
      <c r="E3" s="180" t="str">
        <f>IFERROR(__xludf.DUMMYFUNCTION("""COMPUTED_VALUE"""),"Registration/License")</f>
        <v>Registration/License</v>
      </c>
      <c r="F3" s="180" t="str">
        <f>IFERROR(__xludf.DUMMYFUNCTION("""COMPUTED_VALUE"""),"Doctor/Dentist")</f>
        <v>Doctor/Dentist</v>
      </c>
      <c r="G3" s="180" t="str">
        <f>IFERROR(__xludf.DUMMYFUNCTION("""COMPUTED_VALUE"""),"Gifts")</f>
        <v>Gifts</v>
      </c>
      <c r="H3" s="180" t="str">
        <f>IFERROR(__xludf.DUMMYFUNCTION("""COMPUTED_VALUE"""),"Clothing")</f>
        <v>Clothing</v>
      </c>
      <c r="I3" s="180" t="str">
        <f>IFERROR(__xludf.DUMMYFUNCTION("""COMPUTED_VALUE"""),"Hair Care")</f>
        <v>Hair Care</v>
      </c>
      <c r="J3" s="180" t="str">
        <f>IFERROR(__xludf.DUMMYFUNCTION("""COMPUTED_VALUE"""),"Vacation/Travel")</f>
        <v>Vacation/Travel</v>
      </c>
      <c r="K3" s="180" t="str">
        <f>IFERROR(__xludf.DUMMYFUNCTION("""COMPUTED_VALUE"""),"Emergency Fund")</f>
        <v>Emergency Fund</v>
      </c>
      <c r="L3" s="180" t="str">
        <f>IFERROR(__xludf.DUMMYFUNCTION("""COMPUTED_VALUE"""),"DEBT SNOWBALL")</f>
        <v>DEBT SNOWBALL</v>
      </c>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C3" s="181"/>
      <c r="CD3" s="181"/>
      <c r="CE3" s="181"/>
    </row>
    <row r="4" hidden="1">
      <c r="A4" s="42" t="s">
        <v>48</v>
      </c>
      <c r="B4" s="42"/>
      <c r="C4" s="42" t="str">
        <f>IFERROR(__xludf.DUMMYFUNCTION("""COMPUTED_VALUE"""),"S")</f>
        <v>S</v>
      </c>
      <c r="D4" s="42" t="str">
        <f>IFERROR(__xludf.DUMMYFUNCTION("""COMPUTED_VALUE"""),"S")</f>
        <v>S</v>
      </c>
      <c r="E4" s="42" t="str">
        <f>IFERROR(__xludf.DUMMYFUNCTION("""COMPUTED_VALUE"""),"S")</f>
        <v>S</v>
      </c>
      <c r="F4" s="42" t="str">
        <f>IFERROR(__xludf.DUMMYFUNCTION("""COMPUTED_VALUE"""),"S")</f>
        <v>S</v>
      </c>
      <c r="G4" s="42" t="str">
        <f>IFERROR(__xludf.DUMMYFUNCTION("""COMPUTED_VALUE"""),"S")</f>
        <v>S</v>
      </c>
      <c r="H4" s="42" t="str">
        <f>IFERROR(__xludf.DUMMYFUNCTION("""COMPUTED_VALUE"""),"S")</f>
        <v>S</v>
      </c>
      <c r="I4" s="42" t="str">
        <f>IFERROR(__xludf.DUMMYFUNCTION("""COMPUTED_VALUE"""),"S")</f>
        <v>S</v>
      </c>
      <c r="J4" s="42" t="str">
        <f>IFERROR(__xludf.DUMMYFUNCTION("""COMPUTED_VALUE"""),"S")</f>
        <v>S</v>
      </c>
      <c r="K4" s="42" t="str">
        <f>IFERROR(__xludf.DUMMYFUNCTION("""COMPUTED_VALUE"""),"S")</f>
        <v>S</v>
      </c>
      <c r="L4" s="42" t="str">
        <f>IFERROR(__xludf.DUMMYFUNCTION("""COMPUTED_VALUE"""),"S")</f>
        <v>S</v>
      </c>
    </row>
    <row r="5" hidden="1">
      <c r="A5" s="42" t="s">
        <v>49</v>
      </c>
      <c r="B5" s="42"/>
      <c r="C5" s="42"/>
      <c r="D5" s="42"/>
      <c r="E5" s="42"/>
      <c r="F5" s="42"/>
      <c r="G5" s="42"/>
      <c r="H5" s="42"/>
      <c r="I5" s="42"/>
      <c r="J5" s="42"/>
      <c r="K5" s="42"/>
      <c r="L5" s="42"/>
    </row>
    <row r="6" hidden="1">
      <c r="A6" s="42" t="s">
        <v>50</v>
      </c>
      <c r="B6" s="42"/>
      <c r="C6" s="42"/>
      <c r="D6" s="42">
        <f>IFERROR(__xludf.DUMMYFUNCTION("""COMPUTED_VALUE"""),5.0)</f>
        <v>5</v>
      </c>
      <c r="E6" s="42"/>
      <c r="F6" s="42">
        <f>IFERROR(__xludf.DUMMYFUNCTION("""COMPUTED_VALUE"""),10.0)</f>
        <v>10</v>
      </c>
      <c r="G6" s="42"/>
      <c r="H6" s="42">
        <f>IFERROR(__xludf.DUMMYFUNCTION("""COMPUTED_VALUE"""),20.0)</f>
        <v>20</v>
      </c>
      <c r="I6" s="42">
        <f>IFERROR(__xludf.DUMMYFUNCTION("""COMPUTED_VALUE"""),15.0)</f>
        <v>15</v>
      </c>
      <c r="J6" s="42" t="str">
        <f>IFERROR(__xludf.DUMMYFUNCTION("""COMPUTED_VALUE""")," ")</f>
        <v> </v>
      </c>
      <c r="K6" s="42"/>
      <c r="L6" s="42"/>
    </row>
    <row r="7" hidden="1">
      <c r="A7" s="42" t="s">
        <v>51</v>
      </c>
      <c r="B7" s="42"/>
      <c r="C7" s="182">
        <f>IFERROR(__xludf.DUMMYFUNCTION("""COMPUTED_VALUE"""),15.0)</f>
        <v>15</v>
      </c>
      <c r="D7" s="182">
        <f>IFERROR(__xludf.DUMMYFUNCTION("""COMPUTED_VALUE"""),20.0)</f>
        <v>20</v>
      </c>
      <c r="E7" s="182">
        <f>IFERROR(__xludf.DUMMYFUNCTION("""COMPUTED_VALUE"""),15.0)</f>
        <v>15</v>
      </c>
      <c r="F7" s="182">
        <f>IFERROR(__xludf.DUMMYFUNCTION("""COMPUTED_VALUE"""),40.0)</f>
        <v>40</v>
      </c>
      <c r="G7" s="182">
        <f>IFERROR(__xludf.DUMMYFUNCTION("""COMPUTED_VALUE"""),100.0)</f>
        <v>100</v>
      </c>
      <c r="H7" s="182">
        <f>IFERROR(__xludf.DUMMYFUNCTION("""COMPUTED_VALUE"""),80.0)</f>
        <v>80</v>
      </c>
      <c r="I7" s="182">
        <f>IFERROR(__xludf.DUMMYFUNCTION("""COMPUTED_VALUE"""),60.0)</f>
        <v>60</v>
      </c>
      <c r="J7" s="182">
        <f>IFERROR(__xludf.DUMMYFUNCTION("""COMPUTED_VALUE"""),15.0)</f>
        <v>15</v>
      </c>
      <c r="K7" s="42"/>
      <c r="L7" s="42"/>
    </row>
    <row r="8" hidden="1">
      <c r="A8" s="42" t="s">
        <v>52</v>
      </c>
      <c r="B8" s="42"/>
      <c r="C8" s="42">
        <f>IFERROR(__xludf.DUMMYFUNCTION("""COMPUTED_VALUE"""),0.0)</f>
        <v>0</v>
      </c>
      <c r="D8" s="42">
        <f>IFERROR(__xludf.DUMMYFUNCTION("""COMPUTED_VALUE"""),0.0)</f>
        <v>0</v>
      </c>
      <c r="E8" s="42">
        <f>IFERROR(__xludf.DUMMYFUNCTION("""COMPUTED_VALUE"""),0.0)</f>
        <v>0</v>
      </c>
      <c r="F8" s="42">
        <f>IFERROR(__xludf.DUMMYFUNCTION("""COMPUTED_VALUE"""),0.0)</f>
        <v>0</v>
      </c>
      <c r="G8" s="42">
        <f>IFERROR(__xludf.DUMMYFUNCTION("""COMPUTED_VALUE"""),0.0)</f>
        <v>0</v>
      </c>
      <c r="H8" s="42">
        <f>IFERROR(__xludf.DUMMYFUNCTION("""COMPUTED_VALUE"""),0.0)</f>
        <v>0</v>
      </c>
      <c r="I8" s="42">
        <f>IFERROR(__xludf.DUMMYFUNCTION("""COMPUTED_VALUE"""),0.0)</f>
        <v>0</v>
      </c>
      <c r="J8" s="42">
        <f>IFERROR(__xludf.DUMMYFUNCTION("""COMPUTED_VALUE"""),0.0)</f>
        <v>0</v>
      </c>
      <c r="K8" s="42">
        <f>IFERROR(__xludf.DUMMYFUNCTION("""COMPUTED_VALUE"""),0.0)</f>
        <v>0</v>
      </c>
      <c r="L8" s="42" t="str">
        <f>IFERROR(__xludf.DUMMYFUNCTION("""COMPUTED_VALUE""")," ")</f>
        <v> </v>
      </c>
    </row>
    <row r="9" hidden="1">
      <c r="A9" s="42"/>
      <c r="B9" s="42"/>
      <c r="C9" s="42"/>
      <c r="D9" s="42"/>
      <c r="E9" s="42"/>
      <c r="F9" s="42"/>
      <c r="G9" s="42"/>
      <c r="H9" s="42"/>
      <c r="I9" s="42"/>
      <c r="J9" s="42"/>
      <c r="K9" s="42"/>
      <c r="L9" s="42"/>
    </row>
    <row r="10">
      <c r="A10" s="183" t="s">
        <v>53</v>
      </c>
      <c r="B10" s="184">
        <v>41158.0</v>
      </c>
      <c r="C10" s="183"/>
      <c r="D10" s="185">
        <f>IFERROR(__xludf.DUMMYFUNCTION("""COMPUTED_VALUE"""),20.0)</f>
        <v>20</v>
      </c>
      <c r="E10" s="185">
        <f>IFERROR(__xludf.DUMMYFUNCTION("""COMPUTED_VALUE"""),15.0)</f>
        <v>15</v>
      </c>
      <c r="F10" s="185">
        <f>IFERROR(__xludf.DUMMYFUNCTION("""COMPUTED_VALUE"""),10.0)</f>
        <v>10</v>
      </c>
      <c r="G10" s="185">
        <f>IFERROR(__xludf.DUMMYFUNCTION("""COMPUTED_VALUE"""),100.0)</f>
        <v>100</v>
      </c>
      <c r="H10" s="185">
        <f>IFERROR(__xludf.DUMMYFUNCTION("""COMPUTED_VALUE"""),20.0)</f>
        <v>20</v>
      </c>
      <c r="I10" s="185">
        <f>IFERROR(__xludf.DUMMYFUNCTION("""COMPUTED_VALUE"""),15.0)</f>
        <v>15</v>
      </c>
      <c r="J10" s="183"/>
      <c r="K10" s="183"/>
      <c r="L10" s="186">
        <f>IFERROR(__xludf.DUMMYFUNCTION("""COMPUTED_VALUE"""),398.17)</f>
        <v>398.17</v>
      </c>
    </row>
    <row r="11">
      <c r="A11" s="42" t="s">
        <v>54</v>
      </c>
      <c r="B11" s="187">
        <v>41165.0</v>
      </c>
      <c r="C11" s="42"/>
      <c r="D11" s="42"/>
      <c r="E11" s="42"/>
      <c r="F11" s="182">
        <f>IFERROR(__xludf.DUMMYFUNCTION("""COMPUTED_VALUE"""),10.0)</f>
        <v>10</v>
      </c>
      <c r="G11" s="42"/>
      <c r="H11" s="182">
        <f>IFERROR(__xludf.DUMMYFUNCTION("""COMPUTED_VALUE"""),20.0)</f>
        <v>20</v>
      </c>
      <c r="I11" s="182">
        <f>IFERROR(__xludf.DUMMYFUNCTION("""COMPUTED_VALUE"""),15.0)</f>
        <v>15</v>
      </c>
      <c r="J11" s="182">
        <f>IFERROR(__xludf.DUMMYFUNCTION("""COMPUTED_VALUE"""),15.0)</f>
        <v>15</v>
      </c>
      <c r="K11" s="42"/>
      <c r="L11" s="188">
        <f>IFERROR(__xludf.DUMMYFUNCTION("""COMPUTED_VALUE"""),118.52)</f>
        <v>118.52</v>
      </c>
    </row>
    <row r="12">
      <c r="A12" s="42" t="s">
        <v>55</v>
      </c>
      <c r="B12" s="187">
        <v>41172.0</v>
      </c>
      <c r="C12" s="182">
        <f>IFERROR(__xludf.DUMMYFUNCTION("""COMPUTED_VALUE"""),15.0)</f>
        <v>15</v>
      </c>
      <c r="D12" s="42"/>
      <c r="E12" s="42"/>
      <c r="F12" s="182">
        <f>IFERROR(__xludf.DUMMYFUNCTION("""COMPUTED_VALUE"""),10.0)</f>
        <v>10</v>
      </c>
      <c r="G12" s="42"/>
      <c r="H12" s="182">
        <f>IFERROR(__xludf.DUMMYFUNCTION("""COMPUTED_VALUE"""),20.0)</f>
        <v>20</v>
      </c>
      <c r="I12" s="182">
        <f>IFERROR(__xludf.DUMMYFUNCTION("""COMPUTED_VALUE"""),15.0)</f>
        <v>15</v>
      </c>
      <c r="J12" s="42"/>
      <c r="K12" s="42"/>
      <c r="L12" s="188">
        <f>IFERROR(__xludf.DUMMYFUNCTION("""COMPUTED_VALUE"""),56.11)</f>
        <v>56.11</v>
      </c>
    </row>
    <row r="13">
      <c r="A13" s="42" t="s">
        <v>56</v>
      </c>
      <c r="B13" s="187">
        <v>41179.0</v>
      </c>
      <c r="C13" s="42"/>
      <c r="D13" s="42"/>
      <c r="E13" s="42"/>
      <c r="F13" s="182">
        <f>IFERROR(__xludf.DUMMYFUNCTION("""COMPUTED_VALUE"""),10.0)</f>
        <v>10</v>
      </c>
      <c r="G13" s="42"/>
      <c r="H13" s="182">
        <f>IFERROR(__xludf.DUMMYFUNCTION("""COMPUTED_VALUE"""),20.0)</f>
        <v>20</v>
      </c>
      <c r="I13" s="182">
        <f>IFERROR(__xludf.DUMMYFUNCTION("""COMPUTED_VALUE"""),15.0)</f>
        <v>15</v>
      </c>
      <c r="J13" s="42"/>
      <c r="K13" s="42"/>
      <c r="L13" s="182">
        <f>IFERROR(__xludf.DUMMYFUNCTION("""COMPUTED_VALUE"""),53.0)</f>
        <v>53</v>
      </c>
    </row>
    <row r="14">
      <c r="A14" s="42" t="s">
        <v>57</v>
      </c>
      <c r="B14" s="42" t="s">
        <v>60</v>
      </c>
      <c r="C14" s="42"/>
      <c r="D14" s="42"/>
      <c r="E14" s="42"/>
      <c r="F14" s="42"/>
      <c r="G14" s="42"/>
      <c r="H14" s="42"/>
      <c r="I14" s="42"/>
      <c r="J14" s="42" t="str">
        <f>IFERROR(__xludf.DUMMYFUNCTION("""COMPUTED_VALUE""")," ")</f>
        <v> </v>
      </c>
      <c r="K14" s="42"/>
      <c r="L14" s="42"/>
    </row>
  </sheetData>
  <mergeCells count="2">
    <mergeCell ref="A1:L1"/>
    <mergeCell ref="A2:D2"/>
  </mergeCells>
  <conditionalFormatting sqref="A3:CE3">
    <cfRule type="containsBlanks" dxfId="1" priority="1">
      <formula>LEN(TRIM(A3))=0</formula>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2" width="17.29"/>
    <col customWidth="1" min="3" max="3" width="7.29"/>
    <col customWidth="1" min="4" max="4" width="17.29"/>
    <col customWidth="1" min="5" max="5" width="11.57"/>
    <col customWidth="1" min="6" max="6" width="15.29"/>
    <col customWidth="1" min="7" max="7" width="13.71"/>
    <col customWidth="1" min="8" max="8" width="17.14"/>
    <col customWidth="1" min="9" max="13" width="10.0"/>
    <col customWidth="1" min="14" max="21" width="17.29"/>
  </cols>
  <sheetData>
    <row r="1">
      <c r="A1" s="179" t="s">
        <v>166</v>
      </c>
    </row>
    <row r="2">
      <c r="A2" s="7" t="s">
        <v>167</v>
      </c>
    </row>
    <row r="3" ht="26.25" customHeight="1">
      <c r="A3" s="180" t="str">
        <f t="array" ref="A3:B14">transpose(Budget!A1:L2)</f>
        <v>Mar 2018</v>
      </c>
      <c r="B3" s="180" t="s">
        <v>59</v>
      </c>
      <c r="C3" s="189" t="s">
        <v>63</v>
      </c>
      <c r="D3" s="180" t="str">
        <f>IFERROR(__xludf.DUMMYFUNCTION("transpose(filter(Budget!A10:L83,Budget!B10:B83=""E""))"),"Fuel")</f>
        <v>Fuel</v>
      </c>
      <c r="E3" s="180" t="str">
        <f>IFERROR(__xludf.DUMMYFUNCTION("""COMPUTED_VALUE"""),"Groceries")</f>
        <v>Groceries</v>
      </c>
      <c r="F3" s="180" t="str">
        <f>IFERROR(__xludf.DUMMYFUNCTION("""COMPUTED_VALUE"""),"Dining/Eating Out")</f>
        <v>Dining/Eating Out</v>
      </c>
      <c r="G3" s="180" t="str">
        <f>IFERROR(__xludf.DUMMYFUNCTION("""COMPUTED_VALUE"""),"General Entertainment")</f>
        <v>General Entertainment</v>
      </c>
      <c r="H3" s="180" t="str">
        <f>IFERROR(__xludf.DUMMYFUNCTION("""COMPUTED_VALUE"""),"Blow Money")</f>
        <v>Blow Money</v>
      </c>
      <c r="I3" s="190"/>
      <c r="J3" s="190"/>
      <c r="K3" s="190"/>
    </row>
    <row r="4" hidden="1">
      <c r="A4" s="42" t="s">
        <v>48</v>
      </c>
      <c r="B4" s="42"/>
      <c r="C4" s="191"/>
      <c r="D4" s="42" t="str">
        <f>IFERROR(__xludf.DUMMYFUNCTION("""COMPUTED_VALUE"""),"E")</f>
        <v>E</v>
      </c>
      <c r="E4" s="42" t="str">
        <f>IFERROR(__xludf.DUMMYFUNCTION("""COMPUTED_VALUE"""),"E")</f>
        <v>E</v>
      </c>
      <c r="F4" s="42" t="str">
        <f>IFERROR(__xludf.DUMMYFUNCTION("""COMPUTED_VALUE"""),"E")</f>
        <v>E</v>
      </c>
      <c r="G4" s="42" t="str">
        <f>IFERROR(__xludf.DUMMYFUNCTION("""COMPUTED_VALUE"""),"E")</f>
        <v>E</v>
      </c>
      <c r="H4" s="42" t="str">
        <f>IFERROR(__xludf.DUMMYFUNCTION("""COMPUTED_VALUE"""),"E")</f>
        <v>E</v>
      </c>
    </row>
    <row r="5" hidden="1">
      <c r="A5" s="42" t="s">
        <v>49</v>
      </c>
      <c r="B5" s="42"/>
      <c r="C5" s="191"/>
      <c r="D5" s="42"/>
      <c r="E5" s="42"/>
      <c r="F5" s="42"/>
      <c r="G5" s="42"/>
      <c r="H5" s="42"/>
    </row>
    <row r="6" hidden="1">
      <c r="A6" s="42" t="s">
        <v>50</v>
      </c>
      <c r="B6" s="42"/>
      <c r="C6" s="191"/>
      <c r="D6" s="42">
        <f>IFERROR(__xludf.DUMMYFUNCTION("""COMPUTED_VALUE"""),60.0)</f>
        <v>60</v>
      </c>
      <c r="E6" s="42">
        <f>IFERROR(__xludf.DUMMYFUNCTION("""COMPUTED_VALUE"""),90.0)</f>
        <v>90</v>
      </c>
      <c r="F6" s="42">
        <f>IFERROR(__xludf.DUMMYFUNCTION("""COMPUTED_VALUE"""),25.0)</f>
        <v>25</v>
      </c>
      <c r="G6" s="42">
        <f>IFERROR(__xludf.DUMMYFUNCTION("""COMPUTED_VALUE"""),20.0)</f>
        <v>20</v>
      </c>
      <c r="H6" s="42">
        <f>IFERROR(__xludf.DUMMYFUNCTION("""COMPUTED_VALUE"""),50.0)</f>
        <v>50</v>
      </c>
    </row>
    <row r="7" hidden="1">
      <c r="A7" s="42" t="s">
        <v>51</v>
      </c>
      <c r="B7" s="42"/>
      <c r="C7" s="191"/>
      <c r="D7" s="182">
        <f>IFERROR(__xludf.DUMMYFUNCTION("""COMPUTED_VALUE"""),240.0)</f>
        <v>240</v>
      </c>
      <c r="E7" s="182">
        <f>IFERROR(__xludf.DUMMYFUNCTION("""COMPUTED_VALUE"""),360.0)</f>
        <v>360</v>
      </c>
      <c r="F7" s="182">
        <f>IFERROR(__xludf.DUMMYFUNCTION("""COMPUTED_VALUE"""),100.0)</f>
        <v>100</v>
      </c>
      <c r="G7" s="182">
        <f>IFERROR(__xludf.DUMMYFUNCTION("""COMPUTED_VALUE"""),80.0)</f>
        <v>80</v>
      </c>
      <c r="H7" s="182">
        <f>IFERROR(__xludf.DUMMYFUNCTION("""COMPUTED_VALUE"""),200.0)</f>
        <v>200</v>
      </c>
    </row>
    <row r="8" hidden="1">
      <c r="A8" s="42" t="s">
        <v>52</v>
      </c>
      <c r="B8" s="42"/>
      <c r="C8" s="191"/>
      <c r="D8" s="42">
        <f>IFERROR(__xludf.DUMMYFUNCTION("""COMPUTED_VALUE"""),0.0)</f>
        <v>0</v>
      </c>
      <c r="E8" s="42">
        <f>IFERROR(__xludf.DUMMYFUNCTION("""COMPUTED_VALUE"""),0.0)</f>
        <v>0</v>
      </c>
      <c r="F8" s="42">
        <f>IFERROR(__xludf.DUMMYFUNCTION("""COMPUTED_VALUE"""),0.0)</f>
        <v>0</v>
      </c>
      <c r="G8" s="42">
        <f>IFERROR(__xludf.DUMMYFUNCTION("""COMPUTED_VALUE"""),0.0)</f>
        <v>0</v>
      </c>
      <c r="H8" s="42">
        <f>IFERROR(__xludf.DUMMYFUNCTION("""COMPUTED_VALUE"""),0.0)</f>
        <v>0</v>
      </c>
    </row>
    <row r="9" hidden="1">
      <c r="A9" s="42"/>
      <c r="B9" s="42"/>
      <c r="C9" s="191"/>
      <c r="D9" s="42"/>
      <c r="E9" s="42"/>
      <c r="F9" s="42"/>
      <c r="G9" s="42"/>
      <c r="H9" s="42"/>
    </row>
    <row r="10">
      <c r="A10" s="192" t="s">
        <v>53</v>
      </c>
      <c r="B10" s="193">
        <v>41158.0</v>
      </c>
      <c r="C10" s="194">
        <f t="shared" ref="C10:C14" si="1">sum(D10:O10)</f>
        <v>245</v>
      </c>
      <c r="D10" s="182">
        <f>IFERROR(__xludf.DUMMYFUNCTION("""COMPUTED_VALUE"""),60.0)</f>
        <v>60</v>
      </c>
      <c r="E10" s="182">
        <f>IFERROR(__xludf.DUMMYFUNCTION("""COMPUTED_VALUE"""),90.0)</f>
        <v>90</v>
      </c>
      <c r="F10" s="182">
        <f>IFERROR(__xludf.DUMMYFUNCTION("""COMPUTED_VALUE"""),25.0)</f>
        <v>25</v>
      </c>
      <c r="G10" s="182">
        <f>IFERROR(__xludf.DUMMYFUNCTION("""COMPUTED_VALUE"""),20.0)</f>
        <v>20</v>
      </c>
      <c r="H10" s="182">
        <f>IFERROR(__xludf.DUMMYFUNCTION("""COMPUTED_VALUE"""),50.0)</f>
        <v>50</v>
      </c>
    </row>
    <row r="11">
      <c r="A11" s="192" t="s">
        <v>54</v>
      </c>
      <c r="B11" s="193">
        <v>41165.0</v>
      </c>
      <c r="C11" s="194">
        <f t="shared" si="1"/>
        <v>245</v>
      </c>
      <c r="D11" s="182">
        <f>IFERROR(__xludf.DUMMYFUNCTION("""COMPUTED_VALUE"""),60.0)</f>
        <v>60</v>
      </c>
      <c r="E11" s="182">
        <f>IFERROR(__xludf.DUMMYFUNCTION("""COMPUTED_VALUE"""),90.0)</f>
        <v>90</v>
      </c>
      <c r="F11" s="182">
        <f>IFERROR(__xludf.DUMMYFUNCTION("""COMPUTED_VALUE"""),25.0)</f>
        <v>25</v>
      </c>
      <c r="G11" s="182">
        <f>IFERROR(__xludf.DUMMYFUNCTION("""COMPUTED_VALUE"""),20.0)</f>
        <v>20</v>
      </c>
      <c r="H11" s="182">
        <f>IFERROR(__xludf.DUMMYFUNCTION("""COMPUTED_VALUE"""),50.0)</f>
        <v>50</v>
      </c>
    </row>
    <row r="12">
      <c r="A12" s="192" t="s">
        <v>55</v>
      </c>
      <c r="B12" s="193">
        <v>41172.0</v>
      </c>
      <c r="C12" s="194">
        <f t="shared" si="1"/>
        <v>245</v>
      </c>
      <c r="D12" s="182">
        <f>IFERROR(__xludf.DUMMYFUNCTION("""COMPUTED_VALUE"""),60.0)</f>
        <v>60</v>
      </c>
      <c r="E12" s="182">
        <f>IFERROR(__xludf.DUMMYFUNCTION("""COMPUTED_VALUE"""),90.0)</f>
        <v>90</v>
      </c>
      <c r="F12" s="182">
        <f>IFERROR(__xludf.DUMMYFUNCTION("""COMPUTED_VALUE"""),25.0)</f>
        <v>25</v>
      </c>
      <c r="G12" s="182">
        <f>IFERROR(__xludf.DUMMYFUNCTION("""COMPUTED_VALUE"""),20.0)</f>
        <v>20</v>
      </c>
      <c r="H12" s="182">
        <f>IFERROR(__xludf.DUMMYFUNCTION("""COMPUTED_VALUE"""),50.0)</f>
        <v>50</v>
      </c>
    </row>
    <row r="13">
      <c r="A13" s="192" t="s">
        <v>56</v>
      </c>
      <c r="B13" s="193">
        <v>41179.0</v>
      </c>
      <c r="C13" s="194">
        <f t="shared" si="1"/>
        <v>245</v>
      </c>
      <c r="D13" s="182">
        <f>IFERROR(__xludf.DUMMYFUNCTION("""COMPUTED_VALUE"""),60.0)</f>
        <v>60</v>
      </c>
      <c r="E13" s="182">
        <f>IFERROR(__xludf.DUMMYFUNCTION("""COMPUTED_VALUE"""),90.0)</f>
        <v>90</v>
      </c>
      <c r="F13" s="182">
        <f>IFERROR(__xludf.DUMMYFUNCTION("""COMPUTED_VALUE"""),25.0)</f>
        <v>25</v>
      </c>
      <c r="G13" s="182">
        <f>IFERROR(__xludf.DUMMYFUNCTION("""COMPUTED_VALUE"""),20.0)</f>
        <v>20</v>
      </c>
      <c r="H13" s="182">
        <f>IFERROR(__xludf.DUMMYFUNCTION("""COMPUTED_VALUE"""),50.0)</f>
        <v>50</v>
      </c>
    </row>
    <row r="14">
      <c r="A14" s="192" t="s">
        <v>57</v>
      </c>
      <c r="B14" s="192" t="s">
        <v>60</v>
      </c>
      <c r="C14" s="195">
        <f t="shared" si="1"/>
        <v>0</v>
      </c>
      <c r="D14" s="42"/>
      <c r="E14" s="42"/>
      <c r="F14" s="42"/>
      <c r="G14" s="42"/>
      <c r="H14" s="42"/>
    </row>
    <row r="15">
      <c r="C15" s="191"/>
    </row>
    <row r="16">
      <c r="C16" s="191"/>
    </row>
    <row r="17">
      <c r="C17" s="191"/>
    </row>
    <row r="18">
      <c r="C18" s="191"/>
    </row>
    <row r="19">
      <c r="C19" s="191"/>
    </row>
    <row r="20">
      <c r="C20" s="191"/>
    </row>
    <row r="21">
      <c r="C21" s="191"/>
    </row>
    <row r="22">
      <c r="C22" s="191"/>
    </row>
    <row r="23">
      <c r="C23" s="191"/>
    </row>
    <row r="24">
      <c r="C24" s="191"/>
    </row>
    <row r="25">
      <c r="C25" s="191"/>
    </row>
    <row r="26">
      <c r="C26" s="191"/>
    </row>
    <row r="27">
      <c r="C27" s="191"/>
    </row>
    <row r="28">
      <c r="C28" s="191"/>
    </row>
    <row r="29">
      <c r="C29" s="191"/>
    </row>
    <row r="30">
      <c r="C30" s="191"/>
    </row>
    <row r="31">
      <c r="C31" s="191"/>
    </row>
    <row r="32">
      <c r="C32" s="191"/>
    </row>
    <row r="33">
      <c r="C33" s="191"/>
    </row>
    <row r="34">
      <c r="C34" s="191"/>
    </row>
    <row r="35">
      <c r="C35" s="191"/>
    </row>
    <row r="36">
      <c r="C36" s="191"/>
    </row>
    <row r="37">
      <c r="C37" s="191"/>
    </row>
    <row r="38">
      <c r="C38" s="191"/>
    </row>
    <row r="39">
      <c r="C39" s="191"/>
    </row>
    <row r="40">
      <c r="C40" s="191"/>
    </row>
    <row r="41">
      <c r="C41" s="191"/>
    </row>
    <row r="42">
      <c r="C42" s="191"/>
    </row>
    <row r="43">
      <c r="C43" s="191"/>
    </row>
    <row r="44">
      <c r="C44" s="191"/>
    </row>
    <row r="45">
      <c r="C45" s="191"/>
    </row>
    <row r="46">
      <c r="C46" s="191"/>
    </row>
    <row r="47">
      <c r="C47" s="191"/>
    </row>
    <row r="48">
      <c r="C48" s="191"/>
    </row>
    <row r="49">
      <c r="C49" s="191"/>
    </row>
    <row r="50">
      <c r="C50" s="191"/>
    </row>
    <row r="51">
      <c r="C51" s="191"/>
    </row>
    <row r="52">
      <c r="C52" s="191"/>
    </row>
    <row r="53">
      <c r="C53" s="191"/>
    </row>
    <row r="54">
      <c r="C54" s="191"/>
    </row>
    <row r="55">
      <c r="C55" s="191"/>
    </row>
    <row r="56">
      <c r="C56" s="191"/>
    </row>
    <row r="57">
      <c r="C57" s="191"/>
    </row>
    <row r="58">
      <c r="C58" s="191"/>
    </row>
    <row r="59">
      <c r="C59" s="191"/>
    </row>
    <row r="60">
      <c r="C60" s="191"/>
    </row>
    <row r="61">
      <c r="C61" s="191"/>
    </row>
    <row r="62">
      <c r="C62" s="191"/>
    </row>
    <row r="63">
      <c r="C63" s="191"/>
    </row>
    <row r="64">
      <c r="C64" s="191"/>
    </row>
    <row r="65">
      <c r="C65" s="191"/>
    </row>
    <row r="66">
      <c r="C66" s="191"/>
    </row>
    <row r="67">
      <c r="C67" s="191"/>
    </row>
    <row r="68">
      <c r="C68" s="191"/>
    </row>
    <row r="69">
      <c r="C69" s="191"/>
    </row>
    <row r="70">
      <c r="C70" s="191"/>
    </row>
    <row r="71">
      <c r="C71" s="191"/>
    </row>
    <row r="72">
      <c r="C72" s="191"/>
    </row>
    <row r="73">
      <c r="C73" s="191"/>
    </row>
    <row r="74">
      <c r="C74" s="191"/>
    </row>
    <row r="75">
      <c r="C75" s="191"/>
    </row>
    <row r="76">
      <c r="C76" s="191"/>
    </row>
    <row r="77">
      <c r="C77" s="191"/>
    </row>
    <row r="78">
      <c r="C78" s="191"/>
    </row>
    <row r="79">
      <c r="C79" s="191"/>
    </row>
    <row r="80">
      <c r="C80" s="191"/>
    </row>
    <row r="81">
      <c r="C81" s="191"/>
    </row>
    <row r="82">
      <c r="C82" s="191"/>
    </row>
    <row r="83">
      <c r="C83" s="191"/>
    </row>
    <row r="84">
      <c r="C84" s="191"/>
    </row>
    <row r="85">
      <c r="C85" s="191"/>
    </row>
    <row r="86">
      <c r="C86" s="191"/>
    </row>
    <row r="87">
      <c r="C87" s="191"/>
    </row>
    <row r="88">
      <c r="C88" s="191"/>
    </row>
    <row r="89">
      <c r="C89" s="191"/>
    </row>
    <row r="90">
      <c r="C90" s="191"/>
    </row>
    <row r="91">
      <c r="C91" s="191"/>
    </row>
    <row r="92">
      <c r="C92" s="191"/>
    </row>
    <row r="93">
      <c r="C93" s="191"/>
    </row>
    <row r="94">
      <c r="C94" s="191"/>
    </row>
    <row r="95">
      <c r="C95" s="191"/>
    </row>
    <row r="96">
      <c r="C96" s="191"/>
    </row>
    <row r="97">
      <c r="C97" s="191"/>
    </row>
    <row r="98">
      <c r="C98" s="191"/>
    </row>
    <row r="99">
      <c r="C99" s="191"/>
    </row>
    <row r="100">
      <c r="C100" s="191"/>
    </row>
  </sheetData>
  <mergeCells count="2">
    <mergeCell ref="A1:M1"/>
    <mergeCell ref="A2:E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min="1" max="1" width="17.29"/>
    <col customWidth="1" min="2" max="2" width="65.0"/>
    <col customWidth="1" min="3" max="20" width="17.29"/>
  </cols>
  <sheetData>
    <row r="1">
      <c r="A1" s="196" t="s">
        <v>168</v>
      </c>
      <c r="C1" s="6"/>
      <c r="D1" s="6"/>
    </row>
    <row r="2">
      <c r="A2" s="197" t="s">
        <v>169</v>
      </c>
      <c r="B2" s="197" t="s">
        <v>170</v>
      </c>
    </row>
    <row r="3">
      <c r="A3" s="198">
        <v>41155.0</v>
      </c>
      <c r="B3" s="7" t="s">
        <v>171</v>
      </c>
    </row>
    <row r="4">
      <c r="A4" s="198">
        <v>42368.0</v>
      </c>
      <c r="B4" s="7" t="s">
        <v>172</v>
      </c>
    </row>
  </sheetData>
  <mergeCells count="1">
    <mergeCell ref="A1:B1"/>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2.75"/>
  <cols>
    <col customWidth="1" hidden="1" min="1" max="7" width="3.43"/>
    <col customWidth="1" min="8" max="30" width="3.57"/>
  </cols>
  <sheetData>
    <row r="1" hidden="1">
      <c r="H1" s="42">
        <f>if(About!C3=1,About!D3-1,About!D3)</f>
        <v>2018</v>
      </c>
    </row>
    <row r="2" hidden="1">
      <c r="H2" s="42">
        <f>if(About!C3=1,12,About!C3-1)</f>
        <v>2</v>
      </c>
    </row>
    <row r="3" hidden="1"/>
    <row r="4" hidden="1">
      <c r="K4" s="2" t="s">
        <v>18</v>
      </c>
    </row>
    <row r="5">
      <c r="H5" s="20"/>
      <c r="I5" s="20"/>
      <c r="J5" s="20"/>
      <c r="K5" s="20"/>
      <c r="L5" s="20"/>
      <c r="M5" s="20"/>
      <c r="N5" s="20"/>
      <c r="P5" s="20"/>
      <c r="Q5" s="20"/>
      <c r="R5" s="20"/>
      <c r="S5" s="20"/>
      <c r="T5" s="20"/>
      <c r="U5" s="20"/>
      <c r="V5" s="20"/>
      <c r="X5" s="20"/>
      <c r="Y5" s="20"/>
      <c r="Z5" s="20"/>
      <c r="AA5" s="20"/>
      <c r="AB5" s="20"/>
      <c r="AC5" s="20"/>
      <c r="AD5" s="20"/>
    </row>
    <row r="6">
      <c r="G6" s="10"/>
      <c r="H6" s="199">
        <f>date(H1,H2,1)</f>
        <v>43132</v>
      </c>
      <c r="I6" s="17"/>
      <c r="J6" s="17"/>
      <c r="K6" s="17"/>
      <c r="L6" s="17"/>
      <c r="M6" s="17"/>
      <c r="N6" s="18"/>
      <c r="O6" s="22"/>
      <c r="P6" s="199">
        <f>date(year(H6),month(H6)+1,1)</f>
        <v>43160</v>
      </c>
      <c r="Q6" s="17"/>
      <c r="R6" s="17"/>
      <c r="S6" s="17"/>
      <c r="T6" s="17"/>
      <c r="U6" s="17"/>
      <c r="V6" s="18"/>
      <c r="W6" s="22"/>
      <c r="X6" s="199">
        <f>date(year(P6),month(P6)+1,1)</f>
        <v>43191</v>
      </c>
      <c r="Y6" s="17"/>
      <c r="Z6" s="17"/>
      <c r="AA6" s="17"/>
      <c r="AB6" s="17"/>
      <c r="AC6" s="17"/>
      <c r="AD6" s="18"/>
    </row>
    <row r="7">
      <c r="G7" s="10"/>
      <c r="H7" s="200" t="s">
        <v>4</v>
      </c>
      <c r="I7" s="200" t="s">
        <v>5</v>
      </c>
      <c r="J7" s="200" t="s">
        <v>6</v>
      </c>
      <c r="K7" s="200" t="s">
        <v>7</v>
      </c>
      <c r="L7" s="200" t="s">
        <v>8</v>
      </c>
      <c r="M7" s="200" t="s">
        <v>9</v>
      </c>
      <c r="N7" s="200" t="s">
        <v>173</v>
      </c>
      <c r="O7" s="22"/>
      <c r="P7" s="200" t="s">
        <v>4</v>
      </c>
      <c r="Q7" s="200" t="s">
        <v>5</v>
      </c>
      <c r="R7" s="200" t="s">
        <v>6</v>
      </c>
      <c r="S7" s="200" t="s">
        <v>7</v>
      </c>
      <c r="T7" s="200" t="s">
        <v>8</v>
      </c>
      <c r="U7" s="200" t="s">
        <v>9</v>
      </c>
      <c r="V7" s="200" t="s">
        <v>173</v>
      </c>
      <c r="W7" s="22"/>
      <c r="X7" s="200" t="s">
        <v>4</v>
      </c>
      <c r="Y7" s="200" t="s">
        <v>5</v>
      </c>
      <c r="Z7" s="200" t="s">
        <v>6</v>
      </c>
      <c r="AA7" s="200" t="s">
        <v>7</v>
      </c>
      <c r="AB7" s="200" t="s">
        <v>8</v>
      </c>
      <c r="AC7" s="200" t="s">
        <v>9</v>
      </c>
      <c r="AD7" s="200" t="s">
        <v>173</v>
      </c>
    </row>
    <row r="8">
      <c r="A8" s="7">
        <v>1.0</v>
      </c>
      <c r="B8" s="7">
        <v>2.0</v>
      </c>
      <c r="C8" s="7">
        <v>3.0</v>
      </c>
      <c r="D8" s="7">
        <v>4.0</v>
      </c>
      <c r="E8" s="7">
        <v>5.0</v>
      </c>
      <c r="F8" s="7">
        <v>6.0</v>
      </c>
      <c r="G8" s="201">
        <v>7.0</v>
      </c>
      <c r="H8" s="202">
        <f t="shared" ref="H8:H13" si="1">day(date(year($H$6),month($H$6),$A8+1)-(weekday(date(year($H$6),month($H$6),1))))</f>
        <v>28</v>
      </c>
      <c r="I8" s="202">
        <f t="shared" ref="I8:I13" si="2">day(date(year($H$6),month($H$6),$B8+1)-(weekday(date(year($H$6),month($H$6),1))))</f>
        <v>29</v>
      </c>
      <c r="J8" s="202">
        <f t="shared" ref="J8:J13" si="3">day(date(year($H$6),month($H$6),$C8+1)-(weekday(date(year($H$6),month($H$6),1))))</f>
        <v>30</v>
      </c>
      <c r="K8" s="202">
        <f t="shared" ref="K8:K13" si="4">day(date(year($H$6),month($H$6),$D8+1)-(weekday(date(year($H$6),month($H$6),1))))</f>
        <v>31</v>
      </c>
      <c r="L8" s="202">
        <f t="shared" ref="L8:L13" si="5">day(date(year($H$6),month($H$6),$E8+1)-(weekday(date(year($H$6),month($H$6),1))))</f>
        <v>1</v>
      </c>
      <c r="M8" s="202">
        <f t="shared" ref="M8:M13" si="6">day(date(year($H$6),month($H$6),$F8+1)-(weekday(date(year($H$6),month($H$6),1))))</f>
        <v>2</v>
      </c>
      <c r="N8" s="202">
        <f t="shared" ref="N8:N13" si="7">day(date(year($H$6),month($H$6),$G8+1)-(weekday(date(year($H$6),month($H$6),1))))</f>
        <v>3</v>
      </c>
      <c r="O8" s="12"/>
      <c r="P8" s="202">
        <f t="shared" ref="P8:P13" si="8">day(date(year($P$6),month($P$6),$A8+1)-(weekday(date(year($P$6),month($P$6),1))))</f>
        <v>25</v>
      </c>
      <c r="Q8" s="202">
        <f t="shared" ref="Q8:Q13" si="9">day(date(year($P$6),month($P$6),$B8+1)-(weekday(date(year($P$6),month($P$6),1))))</f>
        <v>26</v>
      </c>
      <c r="R8" s="202">
        <f t="shared" ref="R8:R13" si="10">day(date(year($P$6),month($P$6),$C8+1)-(weekday(date(year($P$6),month($P$6),1))))</f>
        <v>27</v>
      </c>
      <c r="S8" s="202">
        <f t="shared" ref="S8:S13" si="11">day(date(year($P$6),month($P$6),$D8+1)-(weekday(date(year($P$6),month($P$6),1))))</f>
        <v>28</v>
      </c>
      <c r="T8" s="202">
        <f t="shared" ref="T8:T13" si="12">day(date(year($P$6),month($P$6),$E8+1)-(weekday(date(year($P$6),month($P$6),1))))</f>
        <v>1</v>
      </c>
      <c r="U8" s="202">
        <f t="shared" ref="U8:U13" si="13">day(date(year($P$6),month($P$6),$F8+1)-(weekday(date(year($P$6),month($P$6),1))))</f>
        <v>2</v>
      </c>
      <c r="V8" s="202">
        <f t="shared" ref="V8:V13" si="14">day(date(year($P$6),month($P$6),$G8+1)-(weekday(date(year($P$6),month($P$6),1))))</f>
        <v>3</v>
      </c>
      <c r="W8" s="12"/>
      <c r="X8" s="202">
        <f t="shared" ref="X8:X13" si="15">day(date(year($X$6),month($X$6),$A8+1)-(weekday(date(year($X$6),month($X$6),1))))</f>
        <v>1</v>
      </c>
      <c r="Y8" s="202">
        <f t="shared" ref="Y8:Y13" si="16">day(date(year($X$6),month($X$6),$B8+1)-(weekday(date(year($X$6),month($X$6),1))))</f>
        <v>2</v>
      </c>
      <c r="Z8" s="202">
        <f t="shared" ref="Z8:Z13" si="17">day(date(year($X$6),month($X$6),$C8+1)-(weekday(date(year($X$6),month($X$6),1))))</f>
        <v>3</v>
      </c>
      <c r="AA8" s="202">
        <f t="shared" ref="AA8:AA13" si="18">day(date(year($X$6),month($X$6),$D8+1)-(weekday(date(year($X$6),month($X$6),1))))</f>
        <v>4</v>
      </c>
      <c r="AB8" s="202">
        <f t="shared" ref="AB8:AB13" si="19">day(date(year($X$6),month($X$6),$E8+1)-(weekday(date(year($X$6),month($X$6),1))))</f>
        <v>5</v>
      </c>
      <c r="AC8" s="202">
        <f t="shared" ref="AC8:AC13" si="20">day(date(year($X$6),month($X$6),$F8+1)-(weekday(date(year($X$6),month($X$6),1))))</f>
        <v>6</v>
      </c>
      <c r="AD8" s="202">
        <f t="shared" ref="AD8:AD13" si="21">day(date(year($X$6),month($X$6),$G8+1)-(weekday(date(year($X$6),month($X$6),1))))</f>
        <v>7</v>
      </c>
    </row>
    <row r="9">
      <c r="A9" s="7">
        <v>8.0</v>
      </c>
      <c r="B9" s="7">
        <v>9.0</v>
      </c>
      <c r="C9" s="7">
        <v>10.0</v>
      </c>
      <c r="D9" s="7">
        <v>11.0</v>
      </c>
      <c r="E9" s="7">
        <v>12.0</v>
      </c>
      <c r="F9" s="7">
        <v>13.0</v>
      </c>
      <c r="G9" s="201">
        <v>14.0</v>
      </c>
      <c r="H9" s="202">
        <f t="shared" si="1"/>
        <v>4</v>
      </c>
      <c r="I9" s="202">
        <f t="shared" si="2"/>
        <v>5</v>
      </c>
      <c r="J9" s="202">
        <f t="shared" si="3"/>
        <v>6</v>
      </c>
      <c r="K9" s="202">
        <f t="shared" si="4"/>
        <v>7</v>
      </c>
      <c r="L9" s="202">
        <f t="shared" si="5"/>
        <v>8</v>
      </c>
      <c r="M9" s="202">
        <f t="shared" si="6"/>
        <v>9</v>
      </c>
      <c r="N9" s="202">
        <f t="shared" si="7"/>
        <v>10</v>
      </c>
      <c r="O9" s="12"/>
      <c r="P9" s="202">
        <f t="shared" si="8"/>
        <v>4</v>
      </c>
      <c r="Q9" s="202">
        <f t="shared" si="9"/>
        <v>5</v>
      </c>
      <c r="R9" s="202">
        <f t="shared" si="10"/>
        <v>6</v>
      </c>
      <c r="S9" s="202">
        <f t="shared" si="11"/>
        <v>7</v>
      </c>
      <c r="T9" s="202">
        <f t="shared" si="12"/>
        <v>8</v>
      </c>
      <c r="U9" s="202">
        <f t="shared" si="13"/>
        <v>9</v>
      </c>
      <c r="V9" s="202">
        <f t="shared" si="14"/>
        <v>10</v>
      </c>
      <c r="W9" s="12"/>
      <c r="X9" s="202">
        <f t="shared" si="15"/>
        <v>8</v>
      </c>
      <c r="Y9" s="202">
        <f t="shared" si="16"/>
        <v>9</v>
      </c>
      <c r="Z9" s="202">
        <f t="shared" si="17"/>
        <v>10</v>
      </c>
      <c r="AA9" s="202">
        <f t="shared" si="18"/>
        <v>11</v>
      </c>
      <c r="AB9" s="202">
        <f t="shared" si="19"/>
        <v>12</v>
      </c>
      <c r="AC9" s="202">
        <f t="shared" si="20"/>
        <v>13</v>
      </c>
      <c r="AD9" s="202">
        <f t="shared" si="21"/>
        <v>14</v>
      </c>
    </row>
    <row r="10">
      <c r="A10" s="7">
        <v>15.0</v>
      </c>
      <c r="B10" s="7">
        <v>16.0</v>
      </c>
      <c r="C10" s="7">
        <v>17.0</v>
      </c>
      <c r="D10" s="7">
        <v>18.0</v>
      </c>
      <c r="E10" s="7">
        <v>19.0</v>
      </c>
      <c r="F10" s="7">
        <v>20.0</v>
      </c>
      <c r="G10" s="201">
        <v>21.0</v>
      </c>
      <c r="H10" s="202">
        <f t="shared" si="1"/>
        <v>11</v>
      </c>
      <c r="I10" s="202">
        <f t="shared" si="2"/>
        <v>12</v>
      </c>
      <c r="J10" s="202">
        <f t="shared" si="3"/>
        <v>13</v>
      </c>
      <c r="K10" s="202">
        <f t="shared" si="4"/>
        <v>14</v>
      </c>
      <c r="L10" s="202">
        <f t="shared" si="5"/>
        <v>15</v>
      </c>
      <c r="M10" s="202">
        <f t="shared" si="6"/>
        <v>16</v>
      </c>
      <c r="N10" s="202">
        <f t="shared" si="7"/>
        <v>17</v>
      </c>
      <c r="O10" s="203" t="s">
        <v>18</v>
      </c>
      <c r="P10" s="202">
        <f t="shared" si="8"/>
        <v>11</v>
      </c>
      <c r="Q10" s="202">
        <f t="shared" si="9"/>
        <v>12</v>
      </c>
      <c r="R10" s="202">
        <f t="shared" si="10"/>
        <v>13</v>
      </c>
      <c r="S10" s="202">
        <f t="shared" si="11"/>
        <v>14</v>
      </c>
      <c r="T10" s="202">
        <f t="shared" si="12"/>
        <v>15</v>
      </c>
      <c r="U10" s="202">
        <f t="shared" si="13"/>
        <v>16</v>
      </c>
      <c r="V10" s="202">
        <f t="shared" si="14"/>
        <v>17</v>
      </c>
      <c r="W10" s="12"/>
      <c r="X10" s="202">
        <f t="shared" si="15"/>
        <v>15</v>
      </c>
      <c r="Y10" s="202">
        <f t="shared" si="16"/>
        <v>16</v>
      </c>
      <c r="Z10" s="202">
        <f t="shared" si="17"/>
        <v>17</v>
      </c>
      <c r="AA10" s="202">
        <f t="shared" si="18"/>
        <v>18</v>
      </c>
      <c r="AB10" s="202">
        <f t="shared" si="19"/>
        <v>19</v>
      </c>
      <c r="AC10" s="202">
        <f t="shared" si="20"/>
        <v>20</v>
      </c>
      <c r="AD10" s="202">
        <f t="shared" si="21"/>
        <v>21</v>
      </c>
    </row>
    <row r="11">
      <c r="A11" s="7">
        <v>22.0</v>
      </c>
      <c r="B11" s="7">
        <v>23.0</v>
      </c>
      <c r="C11" s="7">
        <v>24.0</v>
      </c>
      <c r="D11" s="7">
        <v>25.0</v>
      </c>
      <c r="E11" s="7">
        <v>26.0</v>
      </c>
      <c r="F11" s="7">
        <v>27.0</v>
      </c>
      <c r="G11" s="201">
        <v>28.0</v>
      </c>
      <c r="H11" s="202">
        <f t="shared" si="1"/>
        <v>18</v>
      </c>
      <c r="I11" s="202">
        <f t="shared" si="2"/>
        <v>19</v>
      </c>
      <c r="J11" s="202">
        <f t="shared" si="3"/>
        <v>20</v>
      </c>
      <c r="K11" s="202">
        <f t="shared" si="4"/>
        <v>21</v>
      </c>
      <c r="L11" s="202">
        <f t="shared" si="5"/>
        <v>22</v>
      </c>
      <c r="M11" s="202">
        <f t="shared" si="6"/>
        <v>23</v>
      </c>
      <c r="N11" s="202">
        <f t="shared" si="7"/>
        <v>24</v>
      </c>
      <c r="O11" s="203" t="s">
        <v>18</v>
      </c>
      <c r="P11" s="202">
        <f t="shared" si="8"/>
        <v>18</v>
      </c>
      <c r="Q11" s="202">
        <f t="shared" si="9"/>
        <v>19</v>
      </c>
      <c r="R11" s="202">
        <f t="shared" si="10"/>
        <v>20</v>
      </c>
      <c r="S11" s="202">
        <f t="shared" si="11"/>
        <v>21</v>
      </c>
      <c r="T11" s="202">
        <f t="shared" si="12"/>
        <v>22</v>
      </c>
      <c r="U11" s="202">
        <f t="shared" si="13"/>
        <v>23</v>
      </c>
      <c r="V11" s="202">
        <f t="shared" si="14"/>
        <v>24</v>
      </c>
      <c r="W11" s="12"/>
      <c r="X11" s="202">
        <f t="shared" si="15"/>
        <v>22</v>
      </c>
      <c r="Y11" s="202">
        <f t="shared" si="16"/>
        <v>23</v>
      </c>
      <c r="Z11" s="202">
        <f t="shared" si="17"/>
        <v>24</v>
      </c>
      <c r="AA11" s="202">
        <f t="shared" si="18"/>
        <v>25</v>
      </c>
      <c r="AB11" s="202">
        <f t="shared" si="19"/>
        <v>26</v>
      </c>
      <c r="AC11" s="202">
        <f t="shared" si="20"/>
        <v>27</v>
      </c>
      <c r="AD11" s="202">
        <f t="shared" si="21"/>
        <v>28</v>
      </c>
    </row>
    <row r="12">
      <c r="A12" s="7">
        <v>29.0</v>
      </c>
      <c r="B12" s="7">
        <v>30.0</v>
      </c>
      <c r="C12" s="7">
        <v>31.0</v>
      </c>
      <c r="D12" s="7">
        <v>32.0</v>
      </c>
      <c r="E12" s="7">
        <v>33.0</v>
      </c>
      <c r="F12" s="7">
        <v>34.0</v>
      </c>
      <c r="G12" s="201">
        <v>35.0</v>
      </c>
      <c r="H12" s="202">
        <f t="shared" si="1"/>
        <v>25</v>
      </c>
      <c r="I12" s="202">
        <f t="shared" si="2"/>
        <v>26</v>
      </c>
      <c r="J12" s="202">
        <f t="shared" si="3"/>
        <v>27</v>
      </c>
      <c r="K12" s="202">
        <f t="shared" si="4"/>
        <v>28</v>
      </c>
      <c r="L12" s="202">
        <f t="shared" si="5"/>
        <v>1</v>
      </c>
      <c r="M12" s="202">
        <f t="shared" si="6"/>
        <v>2</v>
      </c>
      <c r="N12" s="202">
        <f t="shared" si="7"/>
        <v>3</v>
      </c>
      <c r="O12" s="12"/>
      <c r="P12" s="202">
        <f t="shared" si="8"/>
        <v>25</v>
      </c>
      <c r="Q12" s="202">
        <f t="shared" si="9"/>
        <v>26</v>
      </c>
      <c r="R12" s="202">
        <f t="shared" si="10"/>
        <v>27</v>
      </c>
      <c r="S12" s="202">
        <f t="shared" si="11"/>
        <v>28</v>
      </c>
      <c r="T12" s="202">
        <f t="shared" si="12"/>
        <v>29</v>
      </c>
      <c r="U12" s="202">
        <f t="shared" si="13"/>
        <v>30</v>
      </c>
      <c r="V12" s="202">
        <f t="shared" si="14"/>
        <v>31</v>
      </c>
      <c r="W12" s="12"/>
      <c r="X12" s="202">
        <f t="shared" si="15"/>
        <v>29</v>
      </c>
      <c r="Y12" s="202">
        <f t="shared" si="16"/>
        <v>30</v>
      </c>
      <c r="Z12" s="202">
        <f t="shared" si="17"/>
        <v>1</v>
      </c>
      <c r="AA12" s="202">
        <f t="shared" si="18"/>
        <v>2</v>
      </c>
      <c r="AB12" s="202">
        <f t="shared" si="19"/>
        <v>3</v>
      </c>
      <c r="AC12" s="202">
        <f t="shared" si="20"/>
        <v>4</v>
      </c>
      <c r="AD12" s="202">
        <f t="shared" si="21"/>
        <v>5</v>
      </c>
    </row>
    <row r="13">
      <c r="A13" s="7">
        <v>36.0</v>
      </c>
      <c r="B13" s="7">
        <v>37.0</v>
      </c>
      <c r="C13" s="7">
        <v>38.0</v>
      </c>
      <c r="D13" s="7">
        <v>39.0</v>
      </c>
      <c r="E13" s="7">
        <v>40.0</v>
      </c>
      <c r="F13" s="7">
        <v>41.0</v>
      </c>
      <c r="G13" s="201">
        <v>42.0</v>
      </c>
      <c r="H13" s="202">
        <f t="shared" si="1"/>
        <v>4</v>
      </c>
      <c r="I13" s="202">
        <f t="shared" si="2"/>
        <v>5</v>
      </c>
      <c r="J13" s="202">
        <f t="shared" si="3"/>
        <v>6</v>
      </c>
      <c r="K13" s="202">
        <f t="shared" si="4"/>
        <v>7</v>
      </c>
      <c r="L13" s="202">
        <f t="shared" si="5"/>
        <v>8</v>
      </c>
      <c r="M13" s="202">
        <f t="shared" si="6"/>
        <v>9</v>
      </c>
      <c r="N13" s="202">
        <f t="shared" si="7"/>
        <v>10</v>
      </c>
      <c r="O13" s="12"/>
      <c r="P13" s="202">
        <f t="shared" si="8"/>
        <v>1</v>
      </c>
      <c r="Q13" s="202">
        <f t="shared" si="9"/>
        <v>2</v>
      </c>
      <c r="R13" s="202">
        <f t="shared" si="10"/>
        <v>3</v>
      </c>
      <c r="S13" s="202">
        <f t="shared" si="11"/>
        <v>4</v>
      </c>
      <c r="T13" s="202">
        <f t="shared" si="12"/>
        <v>5</v>
      </c>
      <c r="U13" s="202">
        <f t="shared" si="13"/>
        <v>6</v>
      </c>
      <c r="V13" s="202">
        <f t="shared" si="14"/>
        <v>7</v>
      </c>
      <c r="W13" s="12"/>
      <c r="X13" s="202">
        <f t="shared" si="15"/>
        <v>6</v>
      </c>
      <c r="Y13" s="202">
        <f t="shared" si="16"/>
        <v>7</v>
      </c>
      <c r="Z13" s="202">
        <f t="shared" si="17"/>
        <v>8</v>
      </c>
      <c r="AA13" s="202">
        <f t="shared" si="18"/>
        <v>9</v>
      </c>
      <c r="AB13" s="202">
        <f t="shared" si="19"/>
        <v>10</v>
      </c>
      <c r="AC13" s="202">
        <f t="shared" si="20"/>
        <v>11</v>
      </c>
      <c r="AD13" s="202">
        <f t="shared" si="21"/>
        <v>12</v>
      </c>
    </row>
    <row r="14">
      <c r="H14" s="204"/>
      <c r="I14" s="204"/>
      <c r="J14" s="204"/>
      <c r="K14" s="204"/>
      <c r="L14" s="204"/>
      <c r="M14" s="204"/>
      <c r="N14" s="204"/>
      <c r="O14" s="6"/>
      <c r="P14" s="204"/>
      <c r="Q14" s="204"/>
      <c r="R14" s="204"/>
      <c r="S14" s="204"/>
      <c r="T14" s="204"/>
      <c r="U14" s="204"/>
      <c r="V14" s="204"/>
      <c r="W14" s="6"/>
      <c r="X14" s="204"/>
      <c r="Y14" s="204"/>
      <c r="Z14" s="204"/>
      <c r="AA14" s="204"/>
      <c r="AB14" s="204"/>
      <c r="AC14" s="204"/>
      <c r="AD14" s="204"/>
    </row>
    <row r="15">
      <c r="G15" s="10"/>
      <c r="H15" s="199">
        <f>date(year(X6),month(X6)+1,1)</f>
        <v>43221</v>
      </c>
      <c r="I15" s="17"/>
      <c r="J15" s="17"/>
      <c r="K15" s="17"/>
      <c r="L15" s="17"/>
      <c r="M15" s="17"/>
      <c r="N15" s="18"/>
      <c r="O15" s="205"/>
      <c r="P15" s="199">
        <f>date(year(H15),month(H15)+1,1)</f>
        <v>43252</v>
      </c>
      <c r="Q15" s="17"/>
      <c r="R15" s="17"/>
      <c r="S15" s="17"/>
      <c r="T15" s="17"/>
      <c r="U15" s="17"/>
      <c r="V15" s="18"/>
      <c r="W15" s="205"/>
      <c r="X15" s="199">
        <f>date(year(P15),month(P15)+1,1)</f>
        <v>43282</v>
      </c>
      <c r="Y15" s="17"/>
      <c r="Z15" s="17"/>
      <c r="AA15" s="17"/>
      <c r="AB15" s="17"/>
      <c r="AC15" s="17"/>
      <c r="AD15" s="18"/>
    </row>
    <row r="16">
      <c r="G16" s="10"/>
      <c r="H16" s="202">
        <f t="shared" ref="H16:H21" si="22">day(date(year($H$15),month($H$15),$A8+1)-(weekday(date(year($H$15),month($H$15),1))))</f>
        <v>29</v>
      </c>
      <c r="I16" s="202">
        <f t="shared" ref="I16:I21" si="23">day(date(year($H$15),month($H$15),$B8+1)-(weekday(date(year($H$15),month($H$15),1))))</f>
        <v>30</v>
      </c>
      <c r="J16" s="202">
        <f t="shared" ref="J16:J21" si="24">day(date(year($H$15),month($H$15),$C8+1)-(weekday(date(year($H$15),month($H$15),1))))</f>
        <v>1</v>
      </c>
      <c r="K16" s="202">
        <f t="shared" ref="K16:K21" si="25">day(date(year($H$15),month($H$15),$D8+1)-(weekday(date(year($H$15),month($H$15),1))))</f>
        <v>2</v>
      </c>
      <c r="L16" s="202">
        <f t="shared" ref="L16:L21" si="26">day(date(year($H$15),month($H$15),$E8+1)-(weekday(date(year($H$15),month($H$15),1))))</f>
        <v>3</v>
      </c>
      <c r="M16" s="202">
        <f t="shared" ref="M16:M21" si="27">day(date(year($H$15),month($H$15),$F8+1)-(weekday(date(year($H$15),month($H$15),1))))</f>
        <v>4</v>
      </c>
      <c r="N16" s="202">
        <f t="shared" ref="N16:N21" si="28">day(date(year($H$15),month($H$15),$G8+1)-(weekday(date(year($H$15),month($H$15),1))))</f>
        <v>5</v>
      </c>
      <c r="O16" s="12"/>
      <c r="P16" s="202">
        <f t="shared" ref="P16:P21" si="29">day(date(year($P$15),month($P$15),$A8+1)-(weekday(date(year($P$15),month($P$15),1))))</f>
        <v>27</v>
      </c>
      <c r="Q16" s="202">
        <f t="shared" ref="Q16:Q21" si="30">day(date(year($P$15),month($P$15),$B8+1)-(weekday(date(year($P$15),month($P$15),1))))</f>
        <v>28</v>
      </c>
      <c r="R16" s="202">
        <f t="shared" ref="R16:R21" si="31">day(date(year($P$15),month($P$15),$C8+1)-(weekday(date(year($P$15),month($P$15),1))))</f>
        <v>29</v>
      </c>
      <c r="S16" s="202">
        <f t="shared" ref="S16:S21" si="32">day(date(year($P$15),month($P$15),$D8+1)-(weekday(date(year($P$15),month($P$15),1))))</f>
        <v>30</v>
      </c>
      <c r="T16" s="202">
        <f t="shared" ref="T16:T21" si="33">day(date(year($P$15),month($P$15),$E8+1)-(weekday(date(year($P$15),month($P$15),1))))</f>
        <v>31</v>
      </c>
      <c r="U16" s="202">
        <f t="shared" ref="U16:U21" si="34">day(date(year($P$15),month($P$15),$F8+1)-(weekday(date(year($P$15),month($P$15),1))))</f>
        <v>1</v>
      </c>
      <c r="V16" s="202">
        <f t="shared" ref="V16:V21" si="35">day(date(year($P$15),month($P$15),$G8+1)-(weekday(date(year($P$15),month($P$15),1))))</f>
        <v>2</v>
      </c>
      <c r="W16" s="12"/>
      <c r="X16" s="202">
        <f t="shared" ref="X16:X21" si="36">day(date(year($X$15),month($X$15),$A8+1)-(weekday(date(year($X$15),month($X$15),1))))</f>
        <v>1</v>
      </c>
      <c r="Y16" s="202">
        <f t="shared" ref="Y16:Y21" si="37">day(date(year($X$15),month($X$15),$B8+1)-(weekday(date(year($X$15),month($X$15),1))))</f>
        <v>2</v>
      </c>
      <c r="Z16" s="202">
        <f t="shared" ref="Z16:Z21" si="38">day(date(year($X$15),month($X$15),$C8+1)-(weekday(date(year($X$15),month($X$15),1))))</f>
        <v>3</v>
      </c>
      <c r="AA16" s="202">
        <f t="shared" ref="AA16:AA21" si="39">day(date(year($X$15),month($X$15),$D8+1)-(weekday(date(year($X$15),month($X$15),1))))</f>
        <v>4</v>
      </c>
      <c r="AB16" s="202">
        <f t="shared" ref="AB16:AB21" si="40">day(date(year($X$15),month($X$15),$E8+1)-(weekday(date(year($X$15),month($X$15),1))))</f>
        <v>5</v>
      </c>
      <c r="AC16" s="202">
        <f t="shared" ref="AC16:AC21" si="41">day(date(year($X$15),month($X$15),$F8+1)-(weekday(date(year($X$15),month($X$15),1))))</f>
        <v>6</v>
      </c>
      <c r="AD16" s="202">
        <f t="shared" ref="AD16:AD21" si="42">day(date(year($X$15),month($X$15),$G8+1)-(weekday(date(year($X$15),month($X$15),1))))</f>
        <v>7</v>
      </c>
    </row>
    <row r="17">
      <c r="G17" s="10"/>
      <c r="H17" s="202">
        <f t="shared" si="22"/>
        <v>6</v>
      </c>
      <c r="I17" s="202">
        <f t="shared" si="23"/>
        <v>7</v>
      </c>
      <c r="J17" s="202">
        <f t="shared" si="24"/>
        <v>8</v>
      </c>
      <c r="K17" s="202">
        <f t="shared" si="25"/>
        <v>9</v>
      </c>
      <c r="L17" s="202">
        <f t="shared" si="26"/>
        <v>10</v>
      </c>
      <c r="M17" s="202">
        <f t="shared" si="27"/>
        <v>11</v>
      </c>
      <c r="N17" s="202">
        <f t="shared" si="28"/>
        <v>12</v>
      </c>
      <c r="O17" s="12"/>
      <c r="P17" s="202">
        <f t="shared" si="29"/>
        <v>3</v>
      </c>
      <c r="Q17" s="202">
        <f t="shared" si="30"/>
        <v>4</v>
      </c>
      <c r="R17" s="202">
        <f t="shared" si="31"/>
        <v>5</v>
      </c>
      <c r="S17" s="202">
        <f t="shared" si="32"/>
        <v>6</v>
      </c>
      <c r="T17" s="202">
        <f t="shared" si="33"/>
        <v>7</v>
      </c>
      <c r="U17" s="202">
        <f t="shared" si="34"/>
        <v>8</v>
      </c>
      <c r="V17" s="202">
        <f t="shared" si="35"/>
        <v>9</v>
      </c>
      <c r="W17" s="12"/>
      <c r="X17" s="202">
        <f t="shared" si="36"/>
        <v>8</v>
      </c>
      <c r="Y17" s="202">
        <f t="shared" si="37"/>
        <v>9</v>
      </c>
      <c r="Z17" s="202">
        <f t="shared" si="38"/>
        <v>10</v>
      </c>
      <c r="AA17" s="202">
        <f t="shared" si="39"/>
        <v>11</v>
      </c>
      <c r="AB17" s="202">
        <f t="shared" si="40"/>
        <v>12</v>
      </c>
      <c r="AC17" s="202">
        <f t="shared" si="41"/>
        <v>13</v>
      </c>
      <c r="AD17" s="202">
        <f t="shared" si="42"/>
        <v>14</v>
      </c>
    </row>
    <row r="18">
      <c r="G18" s="10"/>
      <c r="H18" s="202">
        <f t="shared" si="22"/>
        <v>13</v>
      </c>
      <c r="I18" s="202">
        <f t="shared" si="23"/>
        <v>14</v>
      </c>
      <c r="J18" s="202">
        <f t="shared" si="24"/>
        <v>15</v>
      </c>
      <c r="K18" s="202">
        <f t="shared" si="25"/>
        <v>16</v>
      </c>
      <c r="L18" s="202">
        <f t="shared" si="26"/>
        <v>17</v>
      </c>
      <c r="M18" s="202">
        <f t="shared" si="27"/>
        <v>18</v>
      </c>
      <c r="N18" s="202">
        <f t="shared" si="28"/>
        <v>19</v>
      </c>
      <c r="O18" s="12"/>
      <c r="P18" s="202">
        <f t="shared" si="29"/>
        <v>10</v>
      </c>
      <c r="Q18" s="202">
        <f t="shared" si="30"/>
        <v>11</v>
      </c>
      <c r="R18" s="202">
        <f t="shared" si="31"/>
        <v>12</v>
      </c>
      <c r="S18" s="202">
        <f t="shared" si="32"/>
        <v>13</v>
      </c>
      <c r="T18" s="202">
        <f t="shared" si="33"/>
        <v>14</v>
      </c>
      <c r="U18" s="202">
        <f t="shared" si="34"/>
        <v>15</v>
      </c>
      <c r="V18" s="202">
        <f t="shared" si="35"/>
        <v>16</v>
      </c>
      <c r="W18" s="12"/>
      <c r="X18" s="202">
        <f t="shared" si="36"/>
        <v>15</v>
      </c>
      <c r="Y18" s="202">
        <f t="shared" si="37"/>
        <v>16</v>
      </c>
      <c r="Z18" s="202">
        <f t="shared" si="38"/>
        <v>17</v>
      </c>
      <c r="AA18" s="202">
        <f t="shared" si="39"/>
        <v>18</v>
      </c>
      <c r="AB18" s="202">
        <f t="shared" si="40"/>
        <v>19</v>
      </c>
      <c r="AC18" s="202">
        <f t="shared" si="41"/>
        <v>20</v>
      </c>
      <c r="AD18" s="202">
        <f t="shared" si="42"/>
        <v>21</v>
      </c>
    </row>
    <row r="19">
      <c r="G19" s="10"/>
      <c r="H19" s="202">
        <f t="shared" si="22"/>
        <v>20</v>
      </c>
      <c r="I19" s="202">
        <f t="shared" si="23"/>
        <v>21</v>
      </c>
      <c r="J19" s="202">
        <f t="shared" si="24"/>
        <v>22</v>
      </c>
      <c r="K19" s="202">
        <f t="shared" si="25"/>
        <v>23</v>
      </c>
      <c r="L19" s="202">
        <f t="shared" si="26"/>
        <v>24</v>
      </c>
      <c r="M19" s="202">
        <f t="shared" si="27"/>
        <v>25</v>
      </c>
      <c r="N19" s="202">
        <f t="shared" si="28"/>
        <v>26</v>
      </c>
      <c r="O19" s="12"/>
      <c r="P19" s="202">
        <f t="shared" si="29"/>
        <v>17</v>
      </c>
      <c r="Q19" s="202">
        <f t="shared" si="30"/>
        <v>18</v>
      </c>
      <c r="R19" s="202">
        <f t="shared" si="31"/>
        <v>19</v>
      </c>
      <c r="S19" s="202">
        <f t="shared" si="32"/>
        <v>20</v>
      </c>
      <c r="T19" s="202">
        <f t="shared" si="33"/>
        <v>21</v>
      </c>
      <c r="U19" s="202">
        <f t="shared" si="34"/>
        <v>22</v>
      </c>
      <c r="V19" s="202">
        <f t="shared" si="35"/>
        <v>23</v>
      </c>
      <c r="W19" s="12"/>
      <c r="X19" s="202">
        <f t="shared" si="36"/>
        <v>22</v>
      </c>
      <c r="Y19" s="202">
        <f t="shared" si="37"/>
        <v>23</v>
      </c>
      <c r="Z19" s="202">
        <f t="shared" si="38"/>
        <v>24</v>
      </c>
      <c r="AA19" s="202">
        <f t="shared" si="39"/>
        <v>25</v>
      </c>
      <c r="AB19" s="202">
        <f t="shared" si="40"/>
        <v>26</v>
      </c>
      <c r="AC19" s="202">
        <f t="shared" si="41"/>
        <v>27</v>
      </c>
      <c r="AD19" s="202">
        <f t="shared" si="42"/>
        <v>28</v>
      </c>
    </row>
    <row r="20">
      <c r="G20" s="10"/>
      <c r="H20" s="202">
        <f t="shared" si="22"/>
        <v>27</v>
      </c>
      <c r="I20" s="202">
        <f t="shared" si="23"/>
        <v>28</v>
      </c>
      <c r="J20" s="202">
        <f t="shared" si="24"/>
        <v>29</v>
      </c>
      <c r="K20" s="202">
        <f t="shared" si="25"/>
        <v>30</v>
      </c>
      <c r="L20" s="202">
        <f t="shared" si="26"/>
        <v>31</v>
      </c>
      <c r="M20" s="202">
        <f t="shared" si="27"/>
        <v>1</v>
      </c>
      <c r="N20" s="202">
        <f t="shared" si="28"/>
        <v>2</v>
      </c>
      <c r="O20" s="12"/>
      <c r="P20" s="202">
        <f t="shared" si="29"/>
        <v>24</v>
      </c>
      <c r="Q20" s="202">
        <f t="shared" si="30"/>
        <v>25</v>
      </c>
      <c r="R20" s="202">
        <f t="shared" si="31"/>
        <v>26</v>
      </c>
      <c r="S20" s="202">
        <f t="shared" si="32"/>
        <v>27</v>
      </c>
      <c r="T20" s="202">
        <f t="shared" si="33"/>
        <v>28</v>
      </c>
      <c r="U20" s="202">
        <f t="shared" si="34"/>
        <v>29</v>
      </c>
      <c r="V20" s="202">
        <f t="shared" si="35"/>
        <v>30</v>
      </c>
      <c r="W20" s="12"/>
      <c r="X20" s="202">
        <f t="shared" si="36"/>
        <v>29</v>
      </c>
      <c r="Y20" s="202">
        <f t="shared" si="37"/>
        <v>30</v>
      </c>
      <c r="Z20" s="202">
        <f t="shared" si="38"/>
        <v>31</v>
      </c>
      <c r="AA20" s="202">
        <f t="shared" si="39"/>
        <v>1</v>
      </c>
      <c r="AB20" s="202">
        <f t="shared" si="40"/>
        <v>2</v>
      </c>
      <c r="AC20" s="202">
        <f t="shared" si="41"/>
        <v>3</v>
      </c>
      <c r="AD20" s="202">
        <f t="shared" si="42"/>
        <v>4</v>
      </c>
    </row>
    <row r="21">
      <c r="G21" s="10"/>
      <c r="H21" s="202">
        <f t="shared" si="22"/>
        <v>3</v>
      </c>
      <c r="I21" s="202">
        <f t="shared" si="23"/>
        <v>4</v>
      </c>
      <c r="J21" s="202">
        <f t="shared" si="24"/>
        <v>5</v>
      </c>
      <c r="K21" s="202">
        <f t="shared" si="25"/>
        <v>6</v>
      </c>
      <c r="L21" s="202">
        <f t="shared" si="26"/>
        <v>7</v>
      </c>
      <c r="M21" s="202">
        <f t="shared" si="27"/>
        <v>8</v>
      </c>
      <c r="N21" s="202">
        <f t="shared" si="28"/>
        <v>9</v>
      </c>
      <c r="O21" s="12"/>
      <c r="P21" s="202">
        <f t="shared" si="29"/>
        <v>1</v>
      </c>
      <c r="Q21" s="202">
        <f t="shared" si="30"/>
        <v>2</v>
      </c>
      <c r="R21" s="202">
        <f t="shared" si="31"/>
        <v>3</v>
      </c>
      <c r="S21" s="202">
        <f t="shared" si="32"/>
        <v>4</v>
      </c>
      <c r="T21" s="202">
        <f t="shared" si="33"/>
        <v>5</v>
      </c>
      <c r="U21" s="202">
        <f t="shared" si="34"/>
        <v>6</v>
      </c>
      <c r="V21" s="202">
        <f t="shared" si="35"/>
        <v>7</v>
      </c>
      <c r="W21" s="12"/>
      <c r="X21" s="202">
        <f t="shared" si="36"/>
        <v>5</v>
      </c>
      <c r="Y21" s="202">
        <f t="shared" si="37"/>
        <v>6</v>
      </c>
      <c r="Z21" s="202">
        <f t="shared" si="38"/>
        <v>7</v>
      </c>
      <c r="AA21" s="202">
        <f t="shared" si="39"/>
        <v>8</v>
      </c>
      <c r="AB21" s="202">
        <f t="shared" si="40"/>
        <v>9</v>
      </c>
      <c r="AC21" s="202">
        <f t="shared" si="41"/>
        <v>10</v>
      </c>
      <c r="AD21" s="202">
        <f t="shared" si="42"/>
        <v>11</v>
      </c>
    </row>
    <row r="22">
      <c r="H22" s="204"/>
      <c r="I22" s="204"/>
      <c r="J22" s="204"/>
      <c r="K22" s="204"/>
      <c r="L22" s="204"/>
      <c r="M22" s="204"/>
      <c r="N22" s="204"/>
      <c r="O22" s="6"/>
      <c r="P22" s="204"/>
      <c r="Q22" s="204"/>
      <c r="R22" s="204"/>
      <c r="S22" s="204"/>
      <c r="T22" s="204"/>
      <c r="U22" s="204"/>
      <c r="V22" s="204"/>
      <c r="W22" s="6"/>
      <c r="X22" s="204"/>
      <c r="Y22" s="204"/>
      <c r="Z22" s="204"/>
      <c r="AA22" s="204"/>
      <c r="AB22" s="204"/>
      <c r="AC22" s="204"/>
      <c r="AD22" s="204"/>
    </row>
    <row r="23">
      <c r="G23" s="10"/>
      <c r="H23" s="199">
        <f>date(year(X15),month(X15)+1,1)</f>
        <v>43313</v>
      </c>
      <c r="I23" s="17"/>
      <c r="J23" s="17"/>
      <c r="K23" s="17"/>
      <c r="L23" s="17"/>
      <c r="M23" s="17"/>
      <c r="N23" s="18"/>
      <c r="O23" s="12"/>
      <c r="P23" s="199">
        <f>date(year(H23),month(H23)+1,1)</f>
        <v>43344</v>
      </c>
      <c r="Q23" s="17"/>
      <c r="R23" s="17"/>
      <c r="S23" s="17"/>
      <c r="T23" s="17"/>
      <c r="U23" s="17"/>
      <c r="V23" s="18"/>
      <c r="W23" s="12"/>
      <c r="X23" s="199">
        <f>date(year(P23),month(P23)+1,1)</f>
        <v>43374</v>
      </c>
      <c r="Y23" s="17"/>
      <c r="Z23" s="17"/>
      <c r="AA23" s="17"/>
      <c r="AB23" s="17"/>
      <c r="AC23" s="17"/>
      <c r="AD23" s="18"/>
    </row>
    <row r="24">
      <c r="G24" s="10"/>
      <c r="H24" s="206"/>
      <c r="I24" s="206"/>
      <c r="J24" s="206"/>
      <c r="K24" s="206"/>
      <c r="L24" s="206"/>
      <c r="M24" s="206"/>
      <c r="N24" s="206"/>
      <c r="O24" s="22"/>
      <c r="P24" s="206"/>
      <c r="Q24" s="206"/>
      <c r="R24" s="206"/>
      <c r="S24" s="206"/>
      <c r="T24" s="206"/>
      <c r="U24" s="206"/>
      <c r="V24" s="206"/>
      <c r="W24" s="22"/>
      <c r="X24" s="206"/>
      <c r="Y24" s="206"/>
      <c r="Z24" s="206"/>
      <c r="AA24" s="206"/>
      <c r="AB24" s="206"/>
      <c r="AC24" s="206"/>
      <c r="AD24" s="206"/>
    </row>
    <row r="25">
      <c r="G25" s="10"/>
      <c r="H25" s="206"/>
      <c r="I25" s="206"/>
      <c r="J25" s="206"/>
      <c r="K25" s="206"/>
      <c r="L25" s="206"/>
      <c r="M25" s="206"/>
      <c r="N25" s="206"/>
      <c r="O25" s="22"/>
      <c r="P25" s="206"/>
      <c r="Q25" s="206"/>
      <c r="R25" s="206"/>
      <c r="S25" s="206"/>
      <c r="T25" s="206"/>
      <c r="U25" s="206"/>
      <c r="V25" s="206"/>
      <c r="W25" s="22"/>
      <c r="X25" s="206"/>
      <c r="Y25" s="206"/>
      <c r="Z25" s="206"/>
      <c r="AA25" s="206"/>
      <c r="AB25" s="206"/>
      <c r="AC25" s="206"/>
      <c r="AD25" s="206"/>
    </row>
    <row r="26">
      <c r="G26" s="10"/>
      <c r="H26" s="206"/>
      <c r="I26" s="206"/>
      <c r="J26" s="206"/>
      <c r="K26" s="206"/>
      <c r="L26" s="206"/>
      <c r="M26" s="206"/>
      <c r="N26" s="206"/>
      <c r="O26" s="22"/>
      <c r="P26" s="206"/>
      <c r="Q26" s="206"/>
      <c r="R26" s="206"/>
      <c r="S26" s="206"/>
      <c r="T26" s="206"/>
      <c r="U26" s="206"/>
      <c r="V26" s="206"/>
      <c r="W26" s="22"/>
      <c r="X26" s="206"/>
      <c r="Y26" s="206"/>
      <c r="Z26" s="206"/>
      <c r="AA26" s="206"/>
      <c r="AB26" s="206"/>
      <c r="AC26" s="206"/>
      <c r="AD26" s="206"/>
    </row>
    <row r="27">
      <c r="G27" s="10"/>
      <c r="H27" s="206"/>
      <c r="I27" s="206"/>
      <c r="J27" s="206"/>
      <c r="K27" s="206"/>
      <c r="L27" s="206"/>
      <c r="M27" s="206"/>
      <c r="N27" s="206"/>
      <c r="O27" s="22"/>
      <c r="P27" s="206"/>
      <c r="Q27" s="206"/>
      <c r="R27" s="206"/>
      <c r="S27" s="206"/>
      <c r="T27" s="206"/>
      <c r="U27" s="206"/>
      <c r="V27" s="206"/>
      <c r="W27" s="22"/>
      <c r="X27" s="206"/>
      <c r="Y27" s="206"/>
      <c r="Z27" s="206"/>
      <c r="AA27" s="206"/>
      <c r="AB27" s="206"/>
      <c r="AC27" s="206"/>
      <c r="AD27" s="206"/>
    </row>
    <row r="28">
      <c r="G28" s="10"/>
      <c r="H28" s="206"/>
      <c r="I28" s="206"/>
      <c r="J28" s="206"/>
      <c r="K28" s="206"/>
      <c r="L28" s="206"/>
      <c r="M28" s="206"/>
      <c r="N28" s="206"/>
      <c r="O28" s="22"/>
      <c r="P28" s="206"/>
      <c r="Q28" s="206"/>
      <c r="R28" s="206"/>
      <c r="S28" s="206"/>
      <c r="T28" s="206"/>
      <c r="U28" s="206"/>
      <c r="V28" s="206"/>
      <c r="W28" s="22"/>
      <c r="X28" s="206"/>
      <c r="Y28" s="206"/>
      <c r="Z28" s="206"/>
      <c r="AA28" s="206"/>
      <c r="AB28" s="206"/>
      <c r="AC28" s="206"/>
      <c r="AD28" s="206"/>
    </row>
    <row r="29">
      <c r="G29" s="10"/>
      <c r="H29" s="206"/>
      <c r="I29" s="206"/>
      <c r="J29" s="206"/>
      <c r="K29" s="206"/>
      <c r="L29" s="206"/>
      <c r="M29" s="206"/>
      <c r="N29" s="206"/>
      <c r="O29" s="22"/>
      <c r="P29" s="206"/>
      <c r="Q29" s="206"/>
      <c r="R29" s="206"/>
      <c r="S29" s="206"/>
      <c r="T29" s="206"/>
      <c r="U29" s="206"/>
      <c r="V29" s="206"/>
      <c r="W29" s="22"/>
      <c r="X29" s="206"/>
      <c r="Y29" s="206"/>
      <c r="Z29" s="206"/>
      <c r="AA29" s="206"/>
      <c r="AB29" s="206"/>
      <c r="AC29" s="206"/>
      <c r="AD29" s="206"/>
    </row>
    <row r="30">
      <c r="H30" s="17"/>
      <c r="I30" s="17"/>
      <c r="J30" s="17"/>
      <c r="K30" s="17"/>
      <c r="L30" s="17"/>
      <c r="M30" s="17"/>
      <c r="N30" s="17"/>
      <c r="P30" s="17"/>
      <c r="Q30" s="17"/>
      <c r="R30" s="17"/>
      <c r="S30" s="17"/>
      <c r="T30" s="17"/>
      <c r="U30" s="17"/>
      <c r="V30" s="17"/>
      <c r="X30" s="17"/>
      <c r="Y30" s="17"/>
      <c r="Z30" s="17"/>
      <c r="AA30" s="17"/>
      <c r="AB30" s="17"/>
      <c r="AC30" s="17"/>
      <c r="AD30" s="17"/>
    </row>
    <row r="31">
      <c r="G31" s="10"/>
      <c r="H31" s="199">
        <f>date(year(X23),month(X23)+1,1)</f>
        <v>43405</v>
      </c>
      <c r="I31" s="17"/>
      <c r="J31" s="17"/>
      <c r="K31" s="17"/>
      <c r="L31" s="17"/>
      <c r="M31" s="17"/>
      <c r="N31" s="18"/>
      <c r="O31" s="12"/>
      <c r="P31" s="199">
        <f>date(year(H31),month(H31)+1,1)</f>
        <v>43435</v>
      </c>
      <c r="Q31" s="17"/>
      <c r="R31" s="17"/>
      <c r="S31" s="17"/>
      <c r="T31" s="17"/>
      <c r="U31" s="17"/>
      <c r="V31" s="18"/>
      <c r="W31" s="12"/>
      <c r="X31" s="199">
        <f>date(year(P31),month(P31)+1,1)</f>
        <v>43466</v>
      </c>
      <c r="Y31" s="17"/>
      <c r="Z31" s="17"/>
      <c r="AA31" s="17"/>
      <c r="AB31" s="17"/>
      <c r="AC31" s="17"/>
      <c r="AD31" s="18"/>
    </row>
    <row r="32">
      <c r="G32" s="10"/>
      <c r="H32" s="207"/>
      <c r="I32" s="207"/>
      <c r="J32" s="207"/>
      <c r="K32" s="207"/>
      <c r="L32" s="207"/>
      <c r="M32" s="207"/>
      <c r="N32" s="207"/>
      <c r="O32" s="22"/>
      <c r="P32" s="207"/>
      <c r="Q32" s="207"/>
      <c r="R32" s="207"/>
      <c r="S32" s="207"/>
      <c r="T32" s="207"/>
      <c r="U32" s="207"/>
      <c r="V32" s="207"/>
      <c r="W32" s="22"/>
      <c r="X32" s="207"/>
      <c r="Y32" s="207"/>
      <c r="Z32" s="207"/>
      <c r="AA32" s="207"/>
      <c r="AB32" s="207"/>
      <c r="AC32" s="207"/>
      <c r="AD32" s="207"/>
    </row>
    <row r="33">
      <c r="G33" s="10"/>
      <c r="H33" s="206"/>
      <c r="I33" s="206"/>
      <c r="J33" s="206"/>
      <c r="K33" s="206"/>
      <c r="L33" s="206"/>
      <c r="M33" s="206"/>
      <c r="N33" s="206"/>
      <c r="O33" s="22"/>
      <c r="P33" s="206"/>
      <c r="Q33" s="206"/>
      <c r="R33" s="206"/>
      <c r="S33" s="206"/>
      <c r="T33" s="206"/>
      <c r="U33" s="206"/>
      <c r="V33" s="206"/>
      <c r="W33" s="22"/>
      <c r="X33" s="206"/>
      <c r="Y33" s="206"/>
      <c r="Z33" s="206"/>
      <c r="AA33" s="206"/>
      <c r="AB33" s="206"/>
      <c r="AC33" s="206"/>
      <c r="AD33" s="206"/>
    </row>
    <row r="34">
      <c r="G34" s="10"/>
      <c r="H34" s="206"/>
      <c r="I34" s="206"/>
      <c r="J34" s="206"/>
      <c r="K34" s="206"/>
      <c r="L34" s="206"/>
      <c r="M34" s="206"/>
      <c r="N34" s="206"/>
      <c r="O34" s="22"/>
      <c r="P34" s="206"/>
      <c r="Q34" s="206"/>
      <c r="R34" s="206"/>
      <c r="S34" s="206"/>
      <c r="T34" s="206"/>
      <c r="U34" s="206"/>
      <c r="V34" s="206"/>
      <c r="W34" s="22"/>
      <c r="X34" s="206"/>
      <c r="Y34" s="206"/>
      <c r="Z34" s="206"/>
      <c r="AA34" s="206"/>
      <c r="AB34" s="206"/>
      <c r="AC34" s="206"/>
      <c r="AD34" s="206"/>
    </row>
    <row r="35">
      <c r="G35" s="10"/>
      <c r="H35" s="206"/>
      <c r="I35" s="206"/>
      <c r="J35" s="206"/>
      <c r="K35" s="206"/>
      <c r="L35" s="206"/>
      <c r="M35" s="206"/>
      <c r="N35" s="206"/>
      <c r="O35" s="22"/>
      <c r="P35" s="206"/>
      <c r="Q35" s="206"/>
      <c r="R35" s="206"/>
      <c r="S35" s="206"/>
      <c r="T35" s="206"/>
      <c r="U35" s="206"/>
      <c r="V35" s="206"/>
      <c r="W35" s="22"/>
      <c r="X35" s="206"/>
      <c r="Y35" s="206"/>
      <c r="Z35" s="206"/>
      <c r="AA35" s="206"/>
      <c r="AB35" s="206"/>
      <c r="AC35" s="206"/>
      <c r="AD35" s="206"/>
    </row>
    <row r="36">
      <c r="G36" s="10"/>
      <c r="H36" s="206"/>
      <c r="I36" s="206"/>
      <c r="J36" s="206"/>
      <c r="K36" s="206"/>
      <c r="L36" s="206"/>
      <c r="M36" s="206"/>
      <c r="N36" s="206"/>
      <c r="O36" s="22"/>
      <c r="P36" s="206"/>
      <c r="Q36" s="206"/>
      <c r="R36" s="206"/>
      <c r="S36" s="206"/>
      <c r="T36" s="206"/>
      <c r="U36" s="206"/>
      <c r="V36" s="206"/>
      <c r="W36" s="22"/>
      <c r="X36" s="206"/>
      <c r="Y36" s="206"/>
      <c r="Z36" s="206"/>
      <c r="AA36" s="206"/>
      <c r="AB36" s="206"/>
      <c r="AC36" s="206"/>
      <c r="AD36" s="206"/>
    </row>
    <row r="37">
      <c r="G37" s="10"/>
      <c r="H37" s="206"/>
      <c r="I37" s="206"/>
      <c r="J37" s="206"/>
      <c r="K37" s="206"/>
      <c r="L37" s="206"/>
      <c r="M37" s="206"/>
      <c r="N37" s="206"/>
      <c r="O37" s="22"/>
      <c r="P37" s="206"/>
      <c r="Q37" s="206"/>
      <c r="R37" s="206"/>
      <c r="S37" s="206"/>
      <c r="T37" s="206"/>
      <c r="U37" s="206"/>
      <c r="V37" s="206"/>
      <c r="W37" s="22"/>
      <c r="X37" s="206"/>
      <c r="Y37" s="206"/>
      <c r="Z37" s="206"/>
      <c r="AA37" s="206"/>
      <c r="AB37" s="206"/>
      <c r="AC37" s="206"/>
      <c r="AD37" s="206"/>
    </row>
    <row r="38">
      <c r="H38" s="38"/>
      <c r="I38" s="38"/>
      <c r="J38" s="38"/>
      <c r="K38" s="38"/>
      <c r="L38" s="38"/>
      <c r="M38" s="38"/>
      <c r="N38" s="38"/>
      <c r="P38" s="38"/>
      <c r="Q38" s="38"/>
      <c r="R38" s="38"/>
      <c r="S38" s="38"/>
      <c r="T38" s="38"/>
      <c r="U38" s="38"/>
      <c r="V38" s="38"/>
      <c r="X38" s="38"/>
      <c r="Y38" s="38"/>
      <c r="Z38" s="38"/>
      <c r="AA38" s="38"/>
      <c r="AB38" s="38"/>
      <c r="AC38" s="38"/>
      <c r="AD38" s="38"/>
    </row>
  </sheetData>
  <mergeCells count="14">
    <mergeCell ref="H15:N15"/>
    <mergeCell ref="H23:N23"/>
    <mergeCell ref="P23:V23"/>
    <mergeCell ref="X23:AD23"/>
    <mergeCell ref="H31:N31"/>
    <mergeCell ref="P31:V31"/>
    <mergeCell ref="X31:AD31"/>
    <mergeCell ref="H1:I1"/>
    <mergeCell ref="K4:Z4"/>
    <mergeCell ref="H6:N6"/>
    <mergeCell ref="P6:V6"/>
    <mergeCell ref="X6:AD6"/>
    <mergeCell ref="P15:V15"/>
    <mergeCell ref="X15:AD15"/>
  </mergeCells>
  <drawing r:id="rId1"/>
</worksheet>
</file>